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/>
  </bookViews>
  <sheets>
    <sheet name="双氧水装置设备" sheetId="4" r:id="rId1"/>
    <sheet name="双氧水建构筑物" sheetId="5" r:id="rId2"/>
    <sheet name="双氧水装置汇总表" sheetId="6" r:id="rId3"/>
  </sheets>
  <externalReferences>
    <externalReference r:id="rId4"/>
  </externalReferences>
  <definedNames>
    <definedName name="_xlnm._FilterDatabase" localSheetId="0" hidden="1">双氧水装置设备!$A$5:$P$139</definedName>
  </definedNames>
  <calcPr calcId="144525"/>
</workbook>
</file>

<file path=xl/sharedStrings.xml><?xml version="1.0" encoding="utf-8"?>
<sst xmlns="http://schemas.openxmlformats.org/spreadsheetml/2006/main" count="910" uniqueCount="306">
  <si>
    <t>固定资产—机器设备评估申报表</t>
  </si>
  <si>
    <r>
      <rPr>
        <b/>
        <sz val="10"/>
        <rFont val="宋体"/>
        <charset val="134"/>
      </rPr>
      <t>评估基准日：</t>
    </r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11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30</t>
    </r>
    <r>
      <rPr>
        <b/>
        <sz val="10"/>
        <rFont val="宋体"/>
        <charset val="134"/>
      </rPr>
      <t>日</t>
    </r>
  </si>
  <si>
    <t>产权持有单位名称：贵州云福化工有限责任公司</t>
  </si>
  <si>
    <t>金额单位：人民币元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</si>
  <si>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</si>
  <si>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</si>
  <si>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</si>
  <si>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生产厂家</t>
    </r>
  </si>
  <si>
    <r>
      <rPr>
        <b/>
        <sz val="10"/>
        <rFont val="宋体"/>
        <charset val="134"/>
      </rPr>
      <t>计量单位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</si>
  <si>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</si>
  <si>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购置日期</t>
    </r>
  </si>
  <si>
    <r>
      <rPr>
        <b/>
        <sz val="10"/>
        <rFont val="宋体"/>
        <charset val="134"/>
      </rPr>
      <t>启用日期</t>
    </r>
  </si>
  <si>
    <r>
      <rPr>
        <b/>
        <sz val="10"/>
        <rFont val="宋体"/>
        <charset val="134"/>
      </rPr>
      <t>账面价值</t>
    </r>
  </si>
  <si>
    <r>
      <rPr>
        <b/>
        <sz val="10"/>
        <rFont val="宋体"/>
        <charset val="134"/>
      </rPr>
      <t>评估价值</t>
    </r>
  </si>
  <si>
    <r>
      <rPr>
        <b/>
        <sz val="10"/>
        <rFont val="宋体"/>
        <charset val="134"/>
      </rPr>
      <t>增值率</t>
    </r>
    <r>
      <rPr>
        <b/>
        <sz val="10"/>
        <rFont val="Times New Roman"/>
        <charset val="134"/>
      </rPr>
      <t>%</t>
    </r>
  </si>
  <si>
    <r>
      <rPr>
        <b/>
        <sz val="10"/>
        <rFont val="宋体"/>
        <charset val="134"/>
      </rPr>
      <t>备注</t>
    </r>
  </si>
  <si>
    <t>原值</t>
  </si>
  <si>
    <r>
      <rPr>
        <b/>
        <sz val="10"/>
        <rFont val="宋体"/>
        <charset val="134"/>
      </rPr>
      <t>净值</t>
    </r>
  </si>
  <si>
    <r>
      <rPr>
        <b/>
        <sz val="10"/>
        <rFont val="宋体"/>
        <charset val="134"/>
      </rPr>
      <t>成新率</t>
    </r>
    <r>
      <rPr>
        <b/>
        <sz val="10"/>
        <rFont val="Times New Roman"/>
        <charset val="134"/>
      </rPr>
      <t>%</t>
    </r>
  </si>
  <si>
    <t>消防泵</t>
  </si>
  <si>
    <t>XBD6.88/50-W150-25*3</t>
  </si>
  <si>
    <t>上海泉尔泵阀制造有限公司</t>
  </si>
  <si>
    <t>台</t>
  </si>
  <si>
    <t>2008-07-01</t>
  </si>
  <si>
    <t>生活泵</t>
  </si>
  <si>
    <t>KQL65/220-11/2</t>
  </si>
  <si>
    <t>上海跃泉泵业有限公司</t>
  </si>
  <si>
    <t>循环泵</t>
  </si>
  <si>
    <t>KQSN200-M9/212</t>
  </si>
  <si>
    <t>上海凯泉泵业集团有限公司</t>
  </si>
  <si>
    <t>氢化液泵</t>
  </si>
  <si>
    <t>IH80-50-250A</t>
  </si>
  <si>
    <t>长沙中联泵业有限公司</t>
  </si>
  <si>
    <t>循环氢化液泵</t>
  </si>
  <si>
    <t>IH80-65-160</t>
  </si>
  <si>
    <t>纯水泵</t>
  </si>
  <si>
    <t>IH40-25-200</t>
  </si>
  <si>
    <t>成品泵</t>
  </si>
  <si>
    <t>IH40-25-125</t>
  </si>
  <si>
    <t>循环工作液泵</t>
  </si>
  <si>
    <t>碱液泵</t>
  </si>
  <si>
    <t>工作液事故泵</t>
  </si>
  <si>
    <t>芳烃泵</t>
  </si>
  <si>
    <t>ZXA25-25-200B</t>
  </si>
  <si>
    <t>上海中航实业（集团）有限公司</t>
  </si>
  <si>
    <t>粗芳烃泵</t>
  </si>
  <si>
    <t>IH65-65-125A</t>
  </si>
  <si>
    <t>回流泵</t>
  </si>
  <si>
    <t>无油润滑活塞空压机</t>
  </si>
  <si>
    <t>LW-36/7    200KW</t>
  </si>
  <si>
    <t>柳州压缩机总厂</t>
  </si>
  <si>
    <t>LW-3/8  18.5KW</t>
  </si>
  <si>
    <t>氢化塔</t>
  </si>
  <si>
    <t>Φ1400*14526</t>
  </si>
  <si>
    <t>贵阳化工机械有限公司</t>
  </si>
  <si>
    <t>套</t>
  </si>
  <si>
    <t>氧化塔</t>
  </si>
  <si>
    <t>Φ1500*32270</t>
  </si>
  <si>
    <t>净化塔</t>
  </si>
  <si>
    <t>Φ1000*13695</t>
  </si>
  <si>
    <t>再生蒸汽冷凝器</t>
  </si>
  <si>
    <t>600X3500</t>
  </si>
  <si>
    <t>再生蒸汽净化器</t>
  </si>
  <si>
    <t>φ1400X2350</t>
  </si>
  <si>
    <t>冷凝液计量槽</t>
  </si>
  <si>
    <t>φ1400X2550</t>
  </si>
  <si>
    <t>氢化液气液分离器</t>
  </si>
  <si>
    <t>φ1600X3250</t>
  </si>
  <si>
    <t>氢化液再生床</t>
  </si>
  <si>
    <t>φ1800X5000</t>
  </si>
  <si>
    <t>氢化液贮槽</t>
  </si>
  <si>
    <t>φ2400X2800</t>
  </si>
  <si>
    <t>氮气过滤器</t>
  </si>
  <si>
    <t>φ500X1755</t>
  </si>
  <si>
    <t>氢气过滤器</t>
  </si>
  <si>
    <t>φ600X1800</t>
  </si>
  <si>
    <t>氢化液过滤器</t>
  </si>
  <si>
    <t>φ1200X3200</t>
  </si>
  <si>
    <t>磷酸计量槽</t>
  </si>
  <si>
    <t>φ600X1150</t>
  </si>
  <si>
    <t>氧化汽液分离器</t>
  </si>
  <si>
    <t>φ1600X3200</t>
  </si>
  <si>
    <t>芳烃中间受槽</t>
  </si>
  <si>
    <t>φ1400X3020</t>
  </si>
  <si>
    <t>空气过滤器</t>
  </si>
  <si>
    <t>φ800X1997</t>
  </si>
  <si>
    <t>氧化残液回收槽</t>
  </si>
  <si>
    <t>φ1400X2000</t>
  </si>
  <si>
    <t>萃取塔</t>
  </si>
  <si>
    <t>φ1600Xφ2000*26000</t>
  </si>
  <si>
    <t>纯水配置槽</t>
  </si>
  <si>
    <t>φ1500Xφ2400</t>
  </si>
  <si>
    <t>萃余液分离器</t>
  </si>
  <si>
    <t>芳烃高位槽</t>
  </si>
  <si>
    <t>φ800*1600</t>
  </si>
  <si>
    <t>稀品计量槽</t>
  </si>
  <si>
    <t>φ1500*2600</t>
  </si>
  <si>
    <t>高位集料槽</t>
  </si>
  <si>
    <t>φ1200*1600</t>
  </si>
  <si>
    <t>纯水高位槽</t>
  </si>
  <si>
    <t>φ1400*2000</t>
  </si>
  <si>
    <t>干燥塔</t>
  </si>
  <si>
    <t>φ1400/φ1800*6500</t>
  </si>
  <si>
    <t>浓碱高位槽</t>
  </si>
  <si>
    <t>φ1200*1500  V=1.7m3</t>
  </si>
  <si>
    <t>碱沉降分离器</t>
  </si>
  <si>
    <t>φ1600*3200  V=5.8m3</t>
  </si>
  <si>
    <t>循环工作液槽</t>
  </si>
  <si>
    <t>φ2400*2800  V=12.6m3</t>
  </si>
  <si>
    <t>稀碱槽</t>
  </si>
  <si>
    <t>φ1400*2200  V=3.4m3</t>
  </si>
  <si>
    <t>浓碱槽</t>
  </si>
  <si>
    <t>白土床</t>
  </si>
  <si>
    <t>φ1800*4859  V=11.4m3</t>
  </si>
  <si>
    <t>芳烃冷凝器</t>
  </si>
  <si>
    <t>φ500*3600</t>
  </si>
  <si>
    <t>碱液蒸发器</t>
  </si>
  <si>
    <t>φ700*3600</t>
  </si>
  <si>
    <t>芳烃计量槽</t>
  </si>
  <si>
    <t>φ1000*1300</t>
  </si>
  <si>
    <t>纯水计量槽</t>
  </si>
  <si>
    <t>芳烃受槽</t>
  </si>
  <si>
    <t>净化芳烃储槽</t>
  </si>
  <si>
    <t>φ1200*2400</t>
  </si>
  <si>
    <t>芳烃贮槽</t>
  </si>
  <si>
    <t>φ2400*3715</t>
  </si>
  <si>
    <t>真空保护罐</t>
  </si>
  <si>
    <t>φ500*1362</t>
  </si>
  <si>
    <t>废芳烃受槽</t>
  </si>
  <si>
    <t>芳烃配制釜</t>
  </si>
  <si>
    <t>φ1400*4100</t>
  </si>
  <si>
    <t>工作液过滤器</t>
  </si>
  <si>
    <t>φ500*1200</t>
  </si>
  <si>
    <t>碱液液过滤器</t>
  </si>
  <si>
    <t>成品配料槽</t>
  </si>
  <si>
    <t>φ2200X6200</t>
  </si>
  <si>
    <t>成品低位槽</t>
  </si>
  <si>
    <t>φ1200X1600</t>
  </si>
  <si>
    <t>成品计量罐</t>
  </si>
  <si>
    <t>φ250X860</t>
  </si>
  <si>
    <t>氧化尾气吸附器</t>
  </si>
  <si>
    <t>1500Nm3/h</t>
  </si>
  <si>
    <t>PSA提氢装置</t>
  </si>
  <si>
    <t>800Nm3/h</t>
  </si>
  <si>
    <t>变压吸附制氮机</t>
  </si>
  <si>
    <t>BGPN99-30</t>
  </si>
  <si>
    <t>工作液事故槽</t>
  </si>
  <si>
    <t>φ3600*5000  ZLB-Ⅱ</t>
  </si>
  <si>
    <t>稀品贮槽</t>
  </si>
  <si>
    <t>φ4000X10000 ZLB-Ⅱ</t>
  </si>
  <si>
    <t>纯水槽</t>
  </si>
  <si>
    <t>φ1400X2000 ZLB-Ⅱ</t>
  </si>
  <si>
    <t>工作液预热器</t>
  </si>
  <si>
    <t>HBR0.56型 40m3</t>
  </si>
  <si>
    <t>氢化液冷凝器</t>
  </si>
  <si>
    <t>HBR0.56型 80m3</t>
  </si>
  <si>
    <t>氧化液冷凝器</t>
  </si>
  <si>
    <t>HBR0.56型 50m3</t>
  </si>
  <si>
    <t>氧化尾气冷凝器</t>
  </si>
  <si>
    <t>HBR0.56型 100m3</t>
  </si>
  <si>
    <t>全焊型板式换热器</t>
  </si>
  <si>
    <t>HBR0.12型 5m3</t>
  </si>
  <si>
    <t>混合离子交换器</t>
  </si>
  <si>
    <t>1T/H</t>
  </si>
  <si>
    <t>气动调解阀</t>
  </si>
  <si>
    <t>无</t>
  </si>
  <si>
    <t>圆形逆流冷却塔</t>
  </si>
  <si>
    <t>5BNP200</t>
  </si>
  <si>
    <t>电力变压器</t>
  </si>
  <si>
    <t>SCRB6301</t>
  </si>
  <si>
    <t>中国电气集团有限公司</t>
  </si>
  <si>
    <t>电气柜</t>
  </si>
  <si>
    <t>XGN/MXQ/GCK/HXL</t>
  </si>
  <si>
    <t>江苏华腾电器有限公司</t>
  </si>
  <si>
    <t>空调</t>
  </si>
  <si>
    <r>
      <rPr>
        <sz val="10"/>
        <rFont val="宋体"/>
        <charset val="134"/>
      </rPr>
      <t>海尔</t>
    </r>
    <r>
      <rPr>
        <sz val="10"/>
        <rFont val="Times New Roman"/>
        <charset val="134"/>
      </rPr>
      <t>DFR-752MG</t>
    </r>
  </si>
  <si>
    <t>海尔</t>
  </si>
  <si>
    <t>2008-03-20</t>
  </si>
  <si>
    <t>海尔DFR-752MG</t>
  </si>
  <si>
    <t>电脑</t>
  </si>
  <si>
    <t>长城</t>
  </si>
  <si>
    <t>2008-03-31</t>
  </si>
  <si>
    <t>玻璃管液位计</t>
  </si>
  <si>
    <t>个</t>
  </si>
  <si>
    <t>双金属温度计</t>
  </si>
  <si>
    <t>温变</t>
  </si>
  <si>
    <t>压力变送器</t>
  </si>
  <si>
    <t>不锈钢压力表</t>
  </si>
  <si>
    <t>耐震不锈钢压力表</t>
  </si>
  <si>
    <t>磁性浮球液位计</t>
  </si>
  <si>
    <t>瓷致伸缩界面计</t>
  </si>
  <si>
    <t>浮子流量计</t>
  </si>
  <si>
    <t>涡街流量计</t>
  </si>
  <si>
    <t>差压液位变送器</t>
  </si>
  <si>
    <t>示波极谱仪</t>
  </si>
  <si>
    <t>FP-303</t>
  </si>
  <si>
    <t>2008-06-19</t>
  </si>
  <si>
    <t>水分测定仪</t>
  </si>
  <si>
    <t>WS-5</t>
  </si>
  <si>
    <t>气象色谱仪</t>
  </si>
  <si>
    <t>GC-1960J</t>
  </si>
  <si>
    <t>电子天平</t>
  </si>
  <si>
    <r>
      <rPr>
        <sz val="10"/>
        <rFont val="Times New Roman"/>
        <charset val="134"/>
      </rPr>
      <t>FA2004</t>
    </r>
    <r>
      <rPr>
        <sz val="10"/>
        <rFont val="宋体"/>
        <charset val="134"/>
      </rPr>
      <t>　</t>
    </r>
    <r>
      <rPr>
        <sz val="10"/>
        <rFont val="Times New Roman"/>
        <charset val="134"/>
      </rPr>
      <t>200G</t>
    </r>
  </si>
  <si>
    <t>戴尔电脑一体</t>
  </si>
  <si>
    <t/>
  </si>
  <si>
    <t>戴尔</t>
  </si>
  <si>
    <t>2011-08-11</t>
  </si>
  <si>
    <t>ф1400*2480</t>
  </si>
  <si>
    <t>2012-06-11</t>
  </si>
  <si>
    <t>管线</t>
  </si>
  <si>
    <t>智能旋进旋涡流量计</t>
  </si>
  <si>
    <t>CLX25-3032QXOB2*2</t>
  </si>
  <si>
    <t>2012-08-08</t>
  </si>
  <si>
    <t>美的空调</t>
  </si>
  <si>
    <t>KFR-100LW/DY-GC(R3)</t>
  </si>
  <si>
    <t>美的</t>
  </si>
  <si>
    <t>2012-09-18</t>
  </si>
  <si>
    <t>联想台式电脑</t>
  </si>
  <si>
    <t>B325i</t>
  </si>
  <si>
    <t>联想</t>
  </si>
  <si>
    <t>2013-04-10</t>
  </si>
  <si>
    <t>割草机</t>
  </si>
  <si>
    <t>2014-05-30</t>
  </si>
  <si>
    <t>卧式储罐</t>
  </si>
  <si>
    <t>50M3</t>
  </si>
  <si>
    <t>2009-09-02</t>
  </si>
  <si>
    <t>合  计</t>
  </si>
  <si>
    <t>减：机器设备减值准备</t>
  </si>
  <si>
    <t>合    计</t>
  </si>
  <si>
    <t>产权持有单位填表人：冯立涛</t>
  </si>
  <si>
    <r>
      <rPr>
        <b/>
        <sz val="18"/>
        <color theme="1"/>
        <rFont val="宋体"/>
        <charset val="134"/>
      </rPr>
      <t>固定资产</t>
    </r>
    <r>
      <rPr>
        <b/>
        <sz val="18"/>
        <color theme="1"/>
        <rFont val="Times New Roman"/>
        <charset val="134"/>
      </rPr>
      <t>—</t>
    </r>
    <r>
      <rPr>
        <b/>
        <sz val="18"/>
        <color theme="1"/>
        <rFont val="宋体"/>
        <charset val="134"/>
      </rPr>
      <t>建（构）筑物评估申报表</t>
    </r>
  </si>
  <si>
    <r>
      <rPr>
        <b/>
        <sz val="10"/>
        <color theme="1"/>
        <rFont val="宋体"/>
        <charset val="134"/>
      </rPr>
      <t>评估基准日：</t>
    </r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>11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30</t>
    </r>
    <r>
      <rPr>
        <b/>
        <sz val="10"/>
        <color theme="1"/>
        <rFont val="宋体"/>
        <charset val="134"/>
      </rPr>
      <t>日</t>
    </r>
  </si>
  <si>
    <r>
      <rPr>
        <b/>
        <sz val="10"/>
        <color theme="1"/>
        <rFont val="宋体"/>
        <charset val="134"/>
      </rPr>
      <t>产权持有单位名称：贵州云福化工有限责任公司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</si>
  <si>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</si>
  <si>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建筑物名称</t>
    </r>
  </si>
  <si>
    <r>
      <rPr>
        <b/>
        <sz val="10"/>
        <color theme="1"/>
        <rFont val="宋体"/>
        <charset val="134"/>
      </rPr>
      <t>结构</t>
    </r>
  </si>
  <si>
    <r>
      <rPr>
        <b/>
        <sz val="10"/>
        <color theme="1"/>
        <rFont val="宋体"/>
        <charset val="134"/>
      </rPr>
      <t>建成年月</t>
    </r>
  </si>
  <si>
    <r>
      <rPr>
        <b/>
        <sz val="10"/>
        <color theme="1"/>
        <rFont val="宋体"/>
        <charset val="134"/>
      </rPr>
      <t>计量单位</t>
    </r>
  </si>
  <si>
    <r>
      <rPr>
        <b/>
        <sz val="10"/>
        <color theme="1"/>
        <rFont val="宋体"/>
        <charset val="134"/>
      </rPr>
      <t>数量</t>
    </r>
  </si>
  <si>
    <r>
      <rPr>
        <b/>
        <sz val="10"/>
        <color theme="1"/>
        <rFont val="宋体"/>
        <charset val="134"/>
      </rPr>
      <t>成本单价</t>
    </r>
  </si>
  <si>
    <r>
      <rPr>
        <b/>
        <sz val="10"/>
        <color theme="1"/>
        <rFont val="宋体"/>
        <charset val="134"/>
      </rPr>
      <t>账面价值</t>
    </r>
  </si>
  <si>
    <r>
      <rPr>
        <b/>
        <sz val="10"/>
        <color theme="1"/>
        <rFont val="宋体"/>
        <charset val="134"/>
      </rPr>
      <t>评估价值</t>
    </r>
  </si>
  <si>
    <r>
      <rPr>
        <b/>
        <sz val="10"/>
        <color theme="1"/>
        <rFont val="宋体"/>
        <charset val="134"/>
      </rPr>
      <t>原值</t>
    </r>
  </si>
  <si>
    <r>
      <rPr>
        <b/>
        <sz val="10"/>
        <color theme="1"/>
        <rFont val="宋体"/>
        <charset val="134"/>
      </rPr>
      <t>净值</t>
    </r>
  </si>
  <si>
    <r>
      <rPr>
        <b/>
        <sz val="10"/>
        <color theme="1"/>
        <rFont val="宋体"/>
        <charset val="134"/>
      </rPr>
      <t>成新率</t>
    </r>
    <r>
      <rPr>
        <b/>
        <sz val="10"/>
        <color theme="1"/>
        <rFont val="Times New Roman"/>
        <charset val="134"/>
      </rPr>
      <t>%</t>
    </r>
  </si>
  <si>
    <r>
      <rPr>
        <b/>
        <sz val="10"/>
        <color theme="1"/>
        <rFont val="宋体"/>
        <charset val="134"/>
      </rPr>
      <t>增值率</t>
    </r>
    <r>
      <rPr>
        <b/>
        <sz val="10"/>
        <color theme="1"/>
        <rFont val="Times New Roman"/>
        <charset val="134"/>
      </rPr>
      <t>%</t>
    </r>
  </si>
  <si>
    <r>
      <rPr>
        <b/>
        <sz val="10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</si>
  <si>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主车间</t>
    </r>
  </si>
  <si>
    <t>框架</t>
  </si>
  <si>
    <r>
      <rPr>
        <sz val="10"/>
        <color theme="1"/>
        <rFont val="宋体"/>
        <charset val="134"/>
      </rPr>
      <t>㎡</t>
    </r>
  </si>
  <si>
    <r>
      <rPr>
        <sz val="10"/>
        <color theme="1"/>
        <rFont val="宋体"/>
        <charset val="134"/>
      </rPr>
      <t>气体站</t>
    </r>
  </si>
  <si>
    <r>
      <rPr>
        <sz val="10"/>
        <color theme="1"/>
        <rFont val="宋体"/>
        <charset val="134"/>
      </rPr>
      <t>砖混</t>
    </r>
  </si>
  <si>
    <r>
      <rPr>
        <sz val="10"/>
        <color theme="1"/>
        <rFont val="宋体"/>
        <charset val="134"/>
      </rPr>
      <t>成品罐装站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轻钢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</si>
  <si>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钢架</t>
    </r>
  </si>
  <si>
    <r>
      <rPr>
        <sz val="10"/>
        <color theme="1"/>
        <rFont val="宋体"/>
        <charset val="134"/>
      </rPr>
      <t>成品罐装站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罐装平台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</si>
  <si>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混凝土</t>
    </r>
  </si>
  <si>
    <r>
      <rPr>
        <sz val="10"/>
        <color theme="1"/>
        <rFont val="宋体"/>
        <charset val="134"/>
      </rPr>
      <t>成品罐装站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设备基础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</si>
  <si>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项</t>
    </r>
  </si>
  <si>
    <r>
      <rPr>
        <sz val="10"/>
        <color theme="1"/>
        <rFont val="宋体"/>
        <charset val="134"/>
      </rPr>
      <t>生产消防泵房</t>
    </r>
  </si>
  <si>
    <r>
      <rPr>
        <sz val="10"/>
        <color theme="1"/>
        <rFont val="宋体"/>
        <charset val="134"/>
      </rPr>
      <t>厕所</t>
    </r>
  </si>
  <si>
    <r>
      <rPr>
        <sz val="10"/>
        <color theme="1"/>
        <rFont val="宋体"/>
        <charset val="134"/>
      </rPr>
      <t>水池</t>
    </r>
  </si>
  <si>
    <t>m³</t>
  </si>
  <si>
    <r>
      <rPr>
        <sz val="10"/>
        <color theme="1"/>
        <rFont val="宋体"/>
        <charset val="134"/>
      </rPr>
      <t>化水站改造</t>
    </r>
  </si>
  <si>
    <r>
      <rPr>
        <sz val="10"/>
        <color theme="1"/>
        <rFont val="Times New Roman"/>
        <charset val="134"/>
      </rPr>
      <t>PSA</t>
    </r>
    <r>
      <rPr>
        <sz val="10"/>
        <color theme="1"/>
        <rFont val="宋体"/>
        <charset val="134"/>
      </rPr>
      <t>提氢</t>
    </r>
  </si>
  <si>
    <r>
      <rPr>
        <sz val="10"/>
        <color theme="1"/>
        <rFont val="Times New Roman"/>
        <charset val="134"/>
      </rPr>
      <t>PSA</t>
    </r>
    <r>
      <rPr>
        <sz val="10"/>
        <color theme="1"/>
        <rFont val="宋体"/>
        <charset val="134"/>
      </rPr>
      <t>提氢设备基础</t>
    </r>
  </si>
  <si>
    <r>
      <rPr>
        <sz val="10"/>
        <color theme="1"/>
        <rFont val="宋体"/>
        <charset val="134"/>
      </rPr>
      <t>总图</t>
    </r>
  </si>
  <si>
    <r>
      <rPr>
        <sz val="10"/>
        <color theme="1"/>
        <rFont val="宋体"/>
        <charset val="134"/>
      </rPr>
      <t>土方、道路等</t>
    </r>
  </si>
  <si>
    <t>厂区给排水土建</t>
  </si>
  <si>
    <r>
      <rPr>
        <sz val="10"/>
        <color theme="1"/>
        <rFont val="宋体"/>
        <charset val="134"/>
      </rPr>
      <t>管沟、水泥等</t>
    </r>
  </si>
  <si>
    <r>
      <rPr>
        <sz val="10"/>
        <color theme="1"/>
        <rFont val="宋体"/>
        <charset val="134"/>
      </rPr>
      <t>界区外管架基础</t>
    </r>
  </si>
  <si>
    <r>
      <rPr>
        <sz val="10"/>
        <color theme="1"/>
        <rFont val="宋体"/>
        <charset val="134"/>
      </rPr>
      <t>增加道路</t>
    </r>
  </si>
  <si>
    <r>
      <rPr>
        <sz val="10"/>
        <color theme="1"/>
        <rFont val="宋体"/>
        <charset val="134"/>
      </rPr>
      <t>增加挖孔桩</t>
    </r>
  </si>
  <si>
    <r>
      <rPr>
        <sz val="10"/>
        <color theme="1"/>
        <rFont val="宋体"/>
        <charset val="134"/>
      </rPr>
      <t>双氧水储罐围堰</t>
    </r>
  </si>
  <si>
    <r>
      <rPr>
        <sz val="10"/>
        <color theme="1"/>
        <rFont val="宋体"/>
        <charset val="134"/>
      </rPr>
      <t>彩钢瓦</t>
    </r>
  </si>
  <si>
    <r>
      <rPr>
        <b/>
        <sz val="10"/>
        <color theme="1"/>
        <rFont val="宋体"/>
        <charset val="134"/>
      </rPr>
      <t>合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宋体"/>
        <charset val="134"/>
      </rPr>
      <t>计</t>
    </r>
  </si>
  <si>
    <r>
      <rPr>
        <b/>
        <sz val="10"/>
        <color theme="1"/>
        <rFont val="宋体"/>
        <charset val="134"/>
      </rPr>
      <t>减：房屋建筑物减值准备</t>
    </r>
  </si>
  <si>
    <r>
      <rPr>
        <b/>
        <sz val="10"/>
        <color theme="1"/>
        <rFont val="宋体"/>
        <charset val="134"/>
      </rPr>
      <t>合</t>
    </r>
    <r>
      <rPr>
        <b/>
        <sz val="10"/>
        <color theme="1"/>
        <rFont val="Times New Roman"/>
        <charset val="134"/>
      </rPr>
      <t xml:space="preserve">    </t>
    </r>
    <r>
      <rPr>
        <b/>
        <sz val="10"/>
        <color theme="1"/>
        <rFont val="宋体"/>
        <charset val="134"/>
      </rPr>
      <t>计</t>
    </r>
  </si>
  <si>
    <r>
      <rPr>
        <b/>
        <sz val="10"/>
        <color theme="1"/>
        <rFont val="宋体"/>
        <charset val="134"/>
      </rPr>
      <t>产权持有单位填表人：冯立涛</t>
    </r>
  </si>
  <si>
    <t>固定资产评估汇总表</t>
  </si>
  <si>
    <t>评估基准日：2020年11月30日</t>
  </si>
  <si>
    <t>表4-6</t>
  </si>
  <si>
    <t>产权持有单位名称：贵州云福化工有限责任公司                                                         金额单位：人民币元</t>
  </si>
  <si>
    <t>编号</t>
  </si>
  <si>
    <t>科目名称</t>
  </si>
  <si>
    <t>账面价值</t>
  </si>
  <si>
    <t>评估价值</t>
  </si>
  <si>
    <t>增值额</t>
  </si>
  <si>
    <t>增值率%</t>
  </si>
  <si>
    <t>净值</t>
  </si>
  <si>
    <t>房屋建筑物类合计</t>
  </si>
  <si>
    <t>4-6-1</t>
  </si>
  <si>
    <t>固定资产-建（构）筑物</t>
  </si>
  <si>
    <t>设备类合计</t>
  </si>
  <si>
    <t>4-6-4</t>
  </si>
  <si>
    <t>固定资产-机器设备</t>
  </si>
  <si>
    <t>4-6-5</t>
  </si>
  <si>
    <t>固定资产-车辆</t>
  </si>
  <si>
    <t>4-6-6</t>
  </si>
  <si>
    <t>固定资产-电子设备</t>
  </si>
  <si>
    <t>4-6-7</t>
  </si>
  <si>
    <t>固定资产-办公设备</t>
  </si>
  <si>
    <t>4-6-8</t>
  </si>
  <si>
    <t>固定资产—土地</t>
  </si>
  <si>
    <t>固定资产合计</t>
  </si>
  <si>
    <t>减：固定资产减值准备</t>
  </si>
  <si>
    <t>评估人员：李奇斌、杨妞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</si>
</sst>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-* #,##0.00_-;\-* #,##0.00_-;_-* &quot;-&quot;??_-;_-@_-"/>
    <numFmt numFmtId="178" formatCode="0.00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25" fillId="0" borderId="0" applyNumberFormat="0" applyFill="0" applyBorder="0" applyAlignment="0" applyProtection="0"/>
    <xf numFmtId="42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6" borderId="11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5" fillId="0" borderId="0"/>
    <xf numFmtId="0" fontId="24" fillId="25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43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>
      <alignment vertical="center"/>
    </xf>
    <xf numFmtId="0" fontId="25" fillId="0" borderId="0">
      <protection locked="0"/>
    </xf>
    <xf numFmtId="0" fontId="25" fillId="0" borderId="0"/>
    <xf numFmtId="43" fontId="44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3" fontId="8" fillId="2" borderId="3" xfId="9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8" fillId="0" borderId="3" xfId="9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wrapText="1"/>
    </xf>
    <xf numFmtId="43" fontId="5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3" fontId="18" fillId="2" borderId="3" xfId="9" applyFont="1" applyFill="1" applyBorder="1" applyAlignment="1">
      <alignment horizontal="center" vertical="center" wrapText="1"/>
    </xf>
    <xf numFmtId="9" fontId="18" fillId="0" borderId="3" xfId="6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 wrapText="1"/>
    </xf>
    <xf numFmtId="43" fontId="12" fillId="2" borderId="0" xfId="0" applyNumberFormat="1" applyFont="1" applyFill="1">
      <alignment vertical="center"/>
    </xf>
    <xf numFmtId="43" fontId="20" fillId="2" borderId="0" xfId="0" applyNumberFormat="1" applyFont="1" applyFill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43" fontId="18" fillId="2" borderId="0" xfId="9" applyFont="1" applyFill="1">
      <alignment vertical="center"/>
    </xf>
    <xf numFmtId="43" fontId="18" fillId="2" borderId="0" xfId="0" applyNumberFormat="1" applyFont="1" applyFill="1">
      <alignment vertical="center"/>
    </xf>
    <xf numFmtId="43" fontId="21" fillId="2" borderId="0" xfId="9" applyFont="1" applyFill="1">
      <alignment vertical="center"/>
    </xf>
  </cellXfs>
  <cellStyles count="62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千位分隔 2 21" xfId="51"/>
    <cellStyle name="常规 92" xfId="52"/>
    <cellStyle name="60% - 强调文字颜色 6" xfId="53" builtinId="52"/>
    <cellStyle name="常规 2" xfId="54"/>
    <cellStyle name="常规 23" xfId="55"/>
    <cellStyle name="千位分隔 14" xfId="56"/>
    <cellStyle name="常规 29" xfId="57"/>
    <cellStyle name="常规 3" xfId="58"/>
    <cellStyle name="常规 41" xfId="59"/>
    <cellStyle name="常规_Sheet1" xfId="60"/>
    <cellStyle name="千位分隔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39033;&#30446;\&#36149;&#24030;&#20113;&#31119;&#21270;&#24037;&#36164;&#20135;&#35780;&#20272;&#39033;&#30446;\&#36164;&#20135;&#35780;&#2027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办公设备"/>
      <sheetName val="钙盐分公司建筑物"/>
      <sheetName val="钙盐分公司设备"/>
      <sheetName val="双氧水装置设备"/>
      <sheetName val="车辆"/>
      <sheetName val="钙盐分公司汇总表"/>
      <sheetName val="办公设备汇总表"/>
      <sheetName val="双氧水装置汇总表"/>
      <sheetName val="双氧水建构筑物"/>
      <sheetName val="3-流动汇总"/>
      <sheetName val="3-1-2银行存款"/>
      <sheetName val="3-4应收账款"/>
      <sheetName val="3-5预付账款"/>
      <sheetName val="3-8其他应收款"/>
      <sheetName val="Sheet6"/>
    </sheetNames>
    <sheetDataSet>
      <sheetData sheetId="0">
        <row r="153">
          <cell r="A153" t="str">
            <v>填表日期：2021年1月27日</v>
          </cell>
        </row>
      </sheetData>
      <sheetData sheetId="1"/>
      <sheetData sheetId="2">
        <row r="30">
          <cell r="A30" t="str">
            <v>填表日期：2021年1月27日</v>
          </cell>
        </row>
      </sheetData>
      <sheetData sheetId="3">
        <row r="137">
          <cell r="I137">
            <v>20922310.41</v>
          </cell>
          <cell r="J137">
            <v>5566729.01</v>
          </cell>
          <cell r="K137">
            <v>20140310</v>
          </cell>
        </row>
        <row r="137">
          <cell r="M137">
            <v>2428960</v>
          </cell>
        </row>
      </sheetData>
      <sheetData sheetId="4"/>
      <sheetData sheetId="5"/>
      <sheetData sheetId="6"/>
      <sheetData sheetId="7"/>
      <sheetData sheetId="8">
        <row r="29">
          <cell r="H29">
            <v>4485203.38</v>
          </cell>
          <cell r="I29">
            <v>2633986.01</v>
          </cell>
          <cell r="J29">
            <v>4777700</v>
          </cell>
        </row>
        <row r="29">
          <cell r="L29">
            <v>2920260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tabSelected="1" workbookViewId="0">
      <pane ySplit="5" topLeftCell="A6" activePane="bottomLeft" state="frozen"/>
      <selection/>
      <selection pane="bottomLeft" activeCell="F143" sqref="F143"/>
    </sheetView>
  </sheetViews>
  <sheetFormatPr defaultColWidth="9" defaultRowHeight="15"/>
  <cols>
    <col min="1" max="1" width="5.36666666666667" style="41" customWidth="1"/>
    <col min="2" max="2" width="10.9083333333333" style="41" customWidth="1"/>
    <col min="3" max="3" width="11.2666666666667" style="41" customWidth="1"/>
    <col min="4" max="4" width="12.2666666666667" style="41" customWidth="1"/>
    <col min="5" max="5" width="6" style="41" customWidth="1"/>
    <col min="6" max="6" width="6.26666666666667" style="41" customWidth="1"/>
    <col min="7" max="8" width="8.725" style="41"/>
    <col min="9" max="9" width="12.2666666666667" style="41" customWidth="1"/>
    <col min="10" max="10" width="11.5416666666667" style="41" customWidth="1"/>
    <col min="11" max="11" width="13.6333333333333" style="41" customWidth="1"/>
    <col min="12" max="12" width="8.90833333333333" style="42" customWidth="1"/>
    <col min="13" max="13" width="13.0916666666667" style="41" customWidth="1"/>
    <col min="14" max="14" width="8.45" style="41" customWidth="1"/>
    <col min="15" max="15" width="9.36666666666667" style="41" customWidth="1"/>
    <col min="16" max="16" width="12.45" style="41" customWidth="1"/>
    <col min="17" max="16384" width="8.725" style="41"/>
  </cols>
  <sheetData>
    <row r="1" ht="22.5" spans="1: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3.5" spans="1:1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2"/>
      <c r="N3" s="46" t="s">
        <v>3</v>
      </c>
      <c r="O3" s="47"/>
    </row>
    <row r="4" ht="13.5" spans="1:15">
      <c r="A4" s="48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48" t="s">
        <v>11</v>
      </c>
      <c r="I4" s="48" t="s">
        <v>12</v>
      </c>
      <c r="J4" s="48"/>
      <c r="K4" s="48" t="s">
        <v>13</v>
      </c>
      <c r="L4" s="48"/>
      <c r="M4" s="48"/>
      <c r="N4" s="48" t="s">
        <v>14</v>
      </c>
      <c r="O4" s="48" t="s">
        <v>15</v>
      </c>
    </row>
    <row r="5" ht="13.5" spans="1:15">
      <c r="A5" s="48"/>
      <c r="B5" s="48"/>
      <c r="C5" s="48"/>
      <c r="D5" s="48"/>
      <c r="E5" s="48"/>
      <c r="F5" s="48"/>
      <c r="G5" s="48"/>
      <c r="H5" s="48"/>
      <c r="I5" s="51" t="s">
        <v>16</v>
      </c>
      <c r="J5" s="48" t="s">
        <v>17</v>
      </c>
      <c r="K5" s="51" t="s">
        <v>16</v>
      </c>
      <c r="L5" s="48" t="s">
        <v>18</v>
      </c>
      <c r="M5" s="48" t="s">
        <v>17</v>
      </c>
      <c r="N5" s="48"/>
      <c r="O5" s="48"/>
    </row>
    <row r="6" ht="25.5" spans="1:16">
      <c r="A6" s="49">
        <v>1</v>
      </c>
      <c r="B6" s="50" t="s">
        <v>19</v>
      </c>
      <c r="C6" s="49" t="s">
        <v>20</v>
      </c>
      <c r="D6" s="50" t="s">
        <v>21</v>
      </c>
      <c r="E6" s="49" t="s">
        <v>22</v>
      </c>
      <c r="F6" s="49">
        <v>1</v>
      </c>
      <c r="G6" s="49" t="s">
        <v>23</v>
      </c>
      <c r="H6" s="49" t="s">
        <v>23</v>
      </c>
      <c r="I6" s="52">
        <v>48317.45</v>
      </c>
      <c r="J6" s="52">
        <v>13077.08</v>
      </c>
      <c r="K6" s="52">
        <v>21240</v>
      </c>
      <c r="L6" s="53">
        <v>0.03</v>
      </c>
      <c r="M6" s="52">
        <f>ROUND(K6*L6,-1)</f>
        <v>640</v>
      </c>
      <c r="N6" s="54">
        <f>IF(J6=0,,(M6-J6)/J6)*100</f>
        <v>-95.1059410816482</v>
      </c>
      <c r="O6" s="49"/>
      <c r="P6" s="55"/>
    </row>
    <row r="7" ht="25.5" spans="1:16">
      <c r="A7" s="49">
        <v>2</v>
      </c>
      <c r="B7" s="49" t="s">
        <v>19</v>
      </c>
      <c r="C7" s="49" t="s">
        <v>20</v>
      </c>
      <c r="D7" s="50" t="s">
        <v>21</v>
      </c>
      <c r="E7" s="49" t="s">
        <v>22</v>
      </c>
      <c r="F7" s="49">
        <v>1</v>
      </c>
      <c r="G7" s="49" t="s">
        <v>23</v>
      </c>
      <c r="H7" s="49" t="s">
        <v>23</v>
      </c>
      <c r="I7" s="52">
        <v>48317.46</v>
      </c>
      <c r="J7" s="52">
        <v>13077.08</v>
      </c>
      <c r="K7" s="52">
        <v>21240</v>
      </c>
      <c r="L7" s="53">
        <v>0.03</v>
      </c>
      <c r="M7" s="52">
        <f t="shared" ref="M7:M70" si="0">ROUND(K7*L7,-1)</f>
        <v>640</v>
      </c>
      <c r="N7" s="54">
        <f t="shared" ref="N7:N70" si="1">IF(J7=0,,(M7-J7)/J7)*100</f>
        <v>-95.1059410816482</v>
      </c>
      <c r="O7" s="49"/>
      <c r="P7" s="55"/>
    </row>
    <row r="8" ht="24" spans="1:15">
      <c r="A8" s="49">
        <v>3</v>
      </c>
      <c r="B8" s="49" t="s">
        <v>24</v>
      </c>
      <c r="C8" s="49" t="s">
        <v>25</v>
      </c>
      <c r="D8" s="50" t="s">
        <v>26</v>
      </c>
      <c r="E8" s="49" t="s">
        <v>22</v>
      </c>
      <c r="F8" s="49">
        <v>1</v>
      </c>
      <c r="G8" s="49" t="s">
        <v>23</v>
      </c>
      <c r="H8" s="49" t="s">
        <v>23</v>
      </c>
      <c r="I8" s="52">
        <v>7739.17</v>
      </c>
      <c r="J8" s="52">
        <v>509.49</v>
      </c>
      <c r="K8" s="52">
        <v>3320</v>
      </c>
      <c r="L8" s="53">
        <v>0.03</v>
      </c>
      <c r="M8" s="52">
        <f t="shared" si="0"/>
        <v>100</v>
      </c>
      <c r="N8" s="54">
        <f t="shared" si="1"/>
        <v>-80.3725293921372</v>
      </c>
      <c r="O8" s="49"/>
    </row>
    <row r="9" ht="24" spans="1:15">
      <c r="A9" s="49">
        <v>4</v>
      </c>
      <c r="B9" s="49" t="s">
        <v>24</v>
      </c>
      <c r="C9" s="49" t="s">
        <v>25</v>
      </c>
      <c r="D9" s="50" t="s">
        <v>26</v>
      </c>
      <c r="E9" s="49" t="s">
        <v>22</v>
      </c>
      <c r="F9" s="49">
        <v>1</v>
      </c>
      <c r="G9" s="49" t="s">
        <v>23</v>
      </c>
      <c r="H9" s="49" t="s">
        <v>23</v>
      </c>
      <c r="I9" s="52">
        <v>7739.16</v>
      </c>
      <c r="J9" s="52">
        <v>509.49</v>
      </c>
      <c r="K9" s="52">
        <v>3320</v>
      </c>
      <c r="L9" s="53">
        <v>0.03</v>
      </c>
      <c r="M9" s="52">
        <f t="shared" si="0"/>
        <v>100</v>
      </c>
      <c r="N9" s="54">
        <f t="shared" si="1"/>
        <v>-80.3725293921372</v>
      </c>
      <c r="O9" s="49"/>
    </row>
    <row r="10" ht="25.5" spans="1:15">
      <c r="A10" s="49">
        <v>5</v>
      </c>
      <c r="B10" s="49" t="s">
        <v>27</v>
      </c>
      <c r="C10" s="49" t="s">
        <v>28</v>
      </c>
      <c r="D10" s="50" t="s">
        <v>29</v>
      </c>
      <c r="E10" s="49" t="s">
        <v>22</v>
      </c>
      <c r="F10" s="49">
        <v>1</v>
      </c>
      <c r="G10" s="49" t="s">
        <v>23</v>
      </c>
      <c r="H10" s="49" t="s">
        <v>23</v>
      </c>
      <c r="I10" s="52">
        <v>31374.97</v>
      </c>
      <c r="J10" s="52">
        <v>2065.52</v>
      </c>
      <c r="K10" s="52">
        <v>8850</v>
      </c>
      <c r="L10" s="53">
        <v>0.03</v>
      </c>
      <c r="M10" s="52">
        <f t="shared" si="0"/>
        <v>270</v>
      </c>
      <c r="N10" s="54">
        <f t="shared" si="1"/>
        <v>-86.9282311476045</v>
      </c>
      <c r="O10" s="49"/>
    </row>
    <row r="11" ht="25.5" spans="1:15">
      <c r="A11" s="49">
        <v>6</v>
      </c>
      <c r="B11" s="49" t="s">
        <v>27</v>
      </c>
      <c r="C11" s="49" t="s">
        <v>28</v>
      </c>
      <c r="D11" s="50" t="s">
        <v>29</v>
      </c>
      <c r="E11" s="49" t="s">
        <v>22</v>
      </c>
      <c r="F11" s="49">
        <v>1</v>
      </c>
      <c r="G11" s="49" t="s">
        <v>23</v>
      </c>
      <c r="H11" s="49" t="s">
        <v>23</v>
      </c>
      <c r="I11" s="52">
        <v>31374.97</v>
      </c>
      <c r="J11" s="52">
        <v>2065.52</v>
      </c>
      <c r="K11" s="52">
        <v>8850</v>
      </c>
      <c r="L11" s="53">
        <v>0.03</v>
      </c>
      <c r="M11" s="52">
        <f t="shared" si="0"/>
        <v>270</v>
      </c>
      <c r="N11" s="54">
        <f t="shared" si="1"/>
        <v>-86.9282311476045</v>
      </c>
      <c r="O11" s="49"/>
    </row>
    <row r="12" ht="24" spans="1:15">
      <c r="A12" s="49">
        <v>7</v>
      </c>
      <c r="B12" s="49" t="s">
        <v>30</v>
      </c>
      <c r="C12" s="49" t="s">
        <v>31</v>
      </c>
      <c r="D12" s="50" t="s">
        <v>32</v>
      </c>
      <c r="E12" s="49" t="s">
        <v>22</v>
      </c>
      <c r="F12" s="49">
        <v>1</v>
      </c>
      <c r="G12" s="49" t="s">
        <v>23</v>
      </c>
      <c r="H12" s="49" t="s">
        <v>23</v>
      </c>
      <c r="I12" s="52">
        <v>38960.39</v>
      </c>
      <c r="J12" s="52">
        <v>2564.89</v>
      </c>
      <c r="K12" s="52">
        <v>13980</v>
      </c>
      <c r="L12" s="53">
        <v>0.03</v>
      </c>
      <c r="M12" s="52">
        <f t="shared" si="0"/>
        <v>420</v>
      </c>
      <c r="N12" s="54">
        <f t="shared" si="1"/>
        <v>-83.6250287536698</v>
      </c>
      <c r="O12" s="49"/>
    </row>
    <row r="13" ht="24" spans="1:15">
      <c r="A13" s="49">
        <v>8</v>
      </c>
      <c r="B13" s="49" t="s">
        <v>30</v>
      </c>
      <c r="C13" s="49" t="s">
        <v>31</v>
      </c>
      <c r="D13" s="50" t="s">
        <v>32</v>
      </c>
      <c r="E13" s="49" t="s">
        <v>22</v>
      </c>
      <c r="F13" s="49">
        <v>1</v>
      </c>
      <c r="G13" s="49" t="s">
        <v>23</v>
      </c>
      <c r="H13" s="49" t="s">
        <v>23</v>
      </c>
      <c r="I13" s="52">
        <v>38960.39</v>
      </c>
      <c r="J13" s="52">
        <v>2564.89</v>
      </c>
      <c r="K13" s="52">
        <v>13980</v>
      </c>
      <c r="L13" s="53">
        <v>0.03</v>
      </c>
      <c r="M13" s="52">
        <f t="shared" si="0"/>
        <v>420</v>
      </c>
      <c r="N13" s="54">
        <f t="shared" si="1"/>
        <v>-83.6250287536698</v>
      </c>
      <c r="O13" s="49"/>
    </row>
    <row r="14" ht="24" spans="1:15">
      <c r="A14" s="49">
        <v>9</v>
      </c>
      <c r="B14" s="49" t="s">
        <v>33</v>
      </c>
      <c r="C14" s="49" t="s">
        <v>34</v>
      </c>
      <c r="D14" s="50" t="s">
        <v>32</v>
      </c>
      <c r="E14" s="49" t="s">
        <v>22</v>
      </c>
      <c r="F14" s="49">
        <v>1</v>
      </c>
      <c r="G14" s="49" t="s">
        <v>23</v>
      </c>
      <c r="H14" s="49" t="s">
        <v>23</v>
      </c>
      <c r="I14" s="52">
        <v>25041.41</v>
      </c>
      <c r="J14" s="52">
        <v>1648.56</v>
      </c>
      <c r="K14" s="52">
        <v>13980</v>
      </c>
      <c r="L14" s="53">
        <v>0.03</v>
      </c>
      <c r="M14" s="52">
        <f t="shared" si="0"/>
        <v>420</v>
      </c>
      <c r="N14" s="54">
        <f t="shared" si="1"/>
        <v>-74.5232202649585</v>
      </c>
      <c r="O14" s="49"/>
    </row>
    <row r="15" ht="24" spans="1:15">
      <c r="A15" s="49">
        <v>10</v>
      </c>
      <c r="B15" s="49" t="s">
        <v>33</v>
      </c>
      <c r="C15" s="49" t="s">
        <v>34</v>
      </c>
      <c r="D15" s="50" t="s">
        <v>32</v>
      </c>
      <c r="E15" s="49" t="s">
        <v>22</v>
      </c>
      <c r="F15" s="49">
        <v>1</v>
      </c>
      <c r="G15" s="49" t="s">
        <v>23</v>
      </c>
      <c r="H15" s="49" t="s">
        <v>23</v>
      </c>
      <c r="I15" s="52">
        <v>25041.4</v>
      </c>
      <c r="J15" s="52">
        <v>1648.56</v>
      </c>
      <c r="K15" s="52">
        <v>13980</v>
      </c>
      <c r="L15" s="53">
        <v>0.03</v>
      </c>
      <c r="M15" s="52">
        <f t="shared" si="0"/>
        <v>420</v>
      </c>
      <c r="N15" s="54">
        <f t="shared" si="1"/>
        <v>-74.5232202649585</v>
      </c>
      <c r="O15" s="49"/>
    </row>
    <row r="16" ht="24" spans="1:15">
      <c r="A16" s="49">
        <v>11</v>
      </c>
      <c r="B16" s="49" t="s">
        <v>35</v>
      </c>
      <c r="C16" s="49" t="s">
        <v>36</v>
      </c>
      <c r="D16" s="50" t="s">
        <v>32</v>
      </c>
      <c r="E16" s="49" t="s">
        <v>22</v>
      </c>
      <c r="F16" s="49">
        <v>1</v>
      </c>
      <c r="G16" s="49" t="s">
        <v>23</v>
      </c>
      <c r="H16" s="49" t="s">
        <v>23</v>
      </c>
      <c r="I16" s="52">
        <v>19425.29</v>
      </c>
      <c r="J16" s="52">
        <v>1278.83</v>
      </c>
      <c r="K16" s="52">
        <v>6110</v>
      </c>
      <c r="L16" s="53">
        <v>0.03</v>
      </c>
      <c r="M16" s="52">
        <f t="shared" si="0"/>
        <v>180</v>
      </c>
      <c r="N16" s="54">
        <f t="shared" si="1"/>
        <v>-85.9246342359813</v>
      </c>
      <c r="O16" s="49"/>
    </row>
    <row r="17" ht="24" spans="1:15">
      <c r="A17" s="49">
        <v>12</v>
      </c>
      <c r="B17" s="49" t="s">
        <v>35</v>
      </c>
      <c r="C17" s="49" t="s">
        <v>36</v>
      </c>
      <c r="D17" s="50" t="s">
        <v>32</v>
      </c>
      <c r="E17" s="49" t="s">
        <v>22</v>
      </c>
      <c r="F17" s="49">
        <v>1</v>
      </c>
      <c r="G17" s="49" t="s">
        <v>23</v>
      </c>
      <c r="H17" s="49" t="s">
        <v>23</v>
      </c>
      <c r="I17" s="52">
        <v>19425.29</v>
      </c>
      <c r="J17" s="52">
        <v>1278.83</v>
      </c>
      <c r="K17" s="52">
        <v>6110</v>
      </c>
      <c r="L17" s="53">
        <v>0.03</v>
      </c>
      <c r="M17" s="52">
        <f t="shared" si="0"/>
        <v>180</v>
      </c>
      <c r="N17" s="54">
        <f t="shared" si="1"/>
        <v>-85.9246342359813</v>
      </c>
      <c r="O17" s="49"/>
    </row>
    <row r="18" ht="24" spans="1:15">
      <c r="A18" s="49">
        <v>13</v>
      </c>
      <c r="B18" s="49" t="s">
        <v>37</v>
      </c>
      <c r="C18" s="49" t="s">
        <v>38</v>
      </c>
      <c r="D18" s="50" t="s">
        <v>32</v>
      </c>
      <c r="E18" s="49" t="s">
        <v>22</v>
      </c>
      <c r="F18" s="49">
        <v>1</v>
      </c>
      <c r="G18" s="49" t="s">
        <v>23</v>
      </c>
      <c r="H18" s="49" t="s">
        <v>23</v>
      </c>
      <c r="I18" s="52">
        <v>14388.56</v>
      </c>
      <c r="J18" s="52">
        <v>947.24</v>
      </c>
      <c r="K18" s="52">
        <v>5650</v>
      </c>
      <c r="L18" s="53">
        <v>0.03</v>
      </c>
      <c r="M18" s="52">
        <f t="shared" si="0"/>
        <v>170</v>
      </c>
      <c r="N18" s="54">
        <f t="shared" si="1"/>
        <v>-82.0531227566403</v>
      </c>
      <c r="O18" s="49"/>
    </row>
    <row r="19" ht="24" spans="1:15">
      <c r="A19" s="49">
        <v>14</v>
      </c>
      <c r="B19" s="49" t="s">
        <v>37</v>
      </c>
      <c r="C19" s="49" t="s">
        <v>38</v>
      </c>
      <c r="D19" s="50" t="s">
        <v>32</v>
      </c>
      <c r="E19" s="49" t="s">
        <v>22</v>
      </c>
      <c r="F19" s="49">
        <v>1</v>
      </c>
      <c r="G19" s="49" t="s">
        <v>23</v>
      </c>
      <c r="H19" s="49" t="s">
        <v>23</v>
      </c>
      <c r="I19" s="52">
        <v>14388.55</v>
      </c>
      <c r="J19" s="52">
        <v>947.24</v>
      </c>
      <c r="K19" s="52">
        <v>5650</v>
      </c>
      <c r="L19" s="53">
        <v>0.03</v>
      </c>
      <c r="M19" s="52">
        <f t="shared" si="0"/>
        <v>170</v>
      </c>
      <c r="N19" s="54">
        <f t="shared" si="1"/>
        <v>-82.0531227566403</v>
      </c>
      <c r="O19" s="49"/>
    </row>
    <row r="20" ht="24" spans="1:15">
      <c r="A20" s="49">
        <v>15</v>
      </c>
      <c r="B20" s="49" t="s">
        <v>39</v>
      </c>
      <c r="C20" s="49" t="s">
        <v>31</v>
      </c>
      <c r="D20" s="50" t="s">
        <v>32</v>
      </c>
      <c r="E20" s="49" t="s">
        <v>22</v>
      </c>
      <c r="F20" s="49">
        <v>1</v>
      </c>
      <c r="G20" s="49" t="s">
        <v>23</v>
      </c>
      <c r="H20" s="49" t="s">
        <v>23</v>
      </c>
      <c r="I20" s="52">
        <v>39284.61</v>
      </c>
      <c r="J20" s="52">
        <v>2586.24</v>
      </c>
      <c r="K20" s="52">
        <v>13980</v>
      </c>
      <c r="L20" s="53">
        <v>0.03</v>
      </c>
      <c r="M20" s="52">
        <f t="shared" si="0"/>
        <v>420</v>
      </c>
      <c r="N20" s="54">
        <f t="shared" si="1"/>
        <v>-83.7602078693393</v>
      </c>
      <c r="O20" s="49"/>
    </row>
    <row r="21" ht="24" spans="1:15">
      <c r="A21" s="49">
        <v>16</v>
      </c>
      <c r="B21" s="49" t="s">
        <v>39</v>
      </c>
      <c r="C21" s="49" t="s">
        <v>31</v>
      </c>
      <c r="D21" s="50" t="s">
        <v>32</v>
      </c>
      <c r="E21" s="49" t="s">
        <v>22</v>
      </c>
      <c r="F21" s="49">
        <v>1</v>
      </c>
      <c r="G21" s="49" t="s">
        <v>23</v>
      </c>
      <c r="H21" s="49" t="s">
        <v>23</v>
      </c>
      <c r="I21" s="52">
        <v>39284.6</v>
      </c>
      <c r="J21" s="52">
        <v>2586.24</v>
      </c>
      <c r="K21" s="52">
        <v>13980</v>
      </c>
      <c r="L21" s="53">
        <v>0.03</v>
      </c>
      <c r="M21" s="52">
        <f t="shared" si="0"/>
        <v>420</v>
      </c>
      <c r="N21" s="54">
        <f t="shared" si="1"/>
        <v>-83.7602078693393</v>
      </c>
      <c r="O21" s="49"/>
    </row>
    <row r="22" ht="24" spans="1:15">
      <c r="A22" s="49">
        <v>17</v>
      </c>
      <c r="B22" s="49" t="s">
        <v>40</v>
      </c>
      <c r="C22" s="49" t="s">
        <v>38</v>
      </c>
      <c r="D22" s="50" t="s">
        <v>32</v>
      </c>
      <c r="E22" s="49" t="s">
        <v>22</v>
      </c>
      <c r="F22" s="49">
        <v>1</v>
      </c>
      <c r="G22" s="49" t="s">
        <v>23</v>
      </c>
      <c r="H22" s="49" t="s">
        <v>23</v>
      </c>
      <c r="I22" s="52">
        <v>15072.54</v>
      </c>
      <c r="J22" s="52">
        <v>992.28</v>
      </c>
      <c r="K22" s="52">
        <v>5650</v>
      </c>
      <c r="L22" s="53">
        <v>0.03</v>
      </c>
      <c r="M22" s="52">
        <f t="shared" si="0"/>
        <v>170</v>
      </c>
      <c r="N22" s="54">
        <f t="shared" si="1"/>
        <v>-82.8677389446527</v>
      </c>
      <c r="O22" s="49"/>
    </row>
    <row r="23" ht="24" spans="1:15">
      <c r="A23" s="49">
        <v>18</v>
      </c>
      <c r="B23" s="49" t="s">
        <v>40</v>
      </c>
      <c r="C23" s="49" t="s">
        <v>38</v>
      </c>
      <c r="D23" s="50" t="s">
        <v>32</v>
      </c>
      <c r="E23" s="49" t="s">
        <v>22</v>
      </c>
      <c r="F23" s="49">
        <v>1</v>
      </c>
      <c r="G23" s="49" t="s">
        <v>23</v>
      </c>
      <c r="H23" s="49" t="s">
        <v>23</v>
      </c>
      <c r="I23" s="52">
        <v>15072.53</v>
      </c>
      <c r="J23" s="52">
        <v>992.28</v>
      </c>
      <c r="K23" s="52">
        <v>5650</v>
      </c>
      <c r="L23" s="53">
        <v>0.03</v>
      </c>
      <c r="M23" s="52">
        <f t="shared" si="0"/>
        <v>170</v>
      </c>
      <c r="N23" s="54">
        <f t="shared" si="1"/>
        <v>-82.8677389446527</v>
      </c>
      <c r="O23" s="49"/>
    </row>
    <row r="24" ht="24" spans="1:15">
      <c r="A24" s="49">
        <v>19</v>
      </c>
      <c r="B24" s="49" t="s">
        <v>41</v>
      </c>
      <c r="C24" s="49" t="s">
        <v>36</v>
      </c>
      <c r="D24" s="50" t="s">
        <v>32</v>
      </c>
      <c r="E24" s="49" t="s">
        <v>22</v>
      </c>
      <c r="F24" s="49">
        <v>1</v>
      </c>
      <c r="G24" s="49" t="s">
        <v>23</v>
      </c>
      <c r="H24" s="49" t="s">
        <v>23</v>
      </c>
      <c r="I24" s="52">
        <v>19425.28</v>
      </c>
      <c r="J24" s="52">
        <v>1278.83</v>
      </c>
      <c r="K24" s="52">
        <v>6110</v>
      </c>
      <c r="L24" s="53">
        <v>0.03</v>
      </c>
      <c r="M24" s="52">
        <f t="shared" si="0"/>
        <v>180</v>
      </c>
      <c r="N24" s="54">
        <f t="shared" si="1"/>
        <v>-85.9246342359813</v>
      </c>
      <c r="O24" s="49"/>
    </row>
    <row r="25" ht="36" spans="1:16">
      <c r="A25" s="49">
        <v>20</v>
      </c>
      <c r="B25" s="50" t="s">
        <v>42</v>
      </c>
      <c r="C25" s="49" t="s">
        <v>43</v>
      </c>
      <c r="D25" s="50" t="s">
        <v>44</v>
      </c>
      <c r="E25" s="49" t="s">
        <v>22</v>
      </c>
      <c r="F25" s="49">
        <v>1</v>
      </c>
      <c r="G25" s="49" t="s">
        <v>23</v>
      </c>
      <c r="H25" s="49" t="s">
        <v>23</v>
      </c>
      <c r="I25" s="52">
        <v>32738.74</v>
      </c>
      <c r="J25" s="52">
        <v>2155.31</v>
      </c>
      <c r="K25" s="52">
        <v>14510</v>
      </c>
      <c r="L25" s="53">
        <v>0.03</v>
      </c>
      <c r="M25" s="52">
        <f t="shared" si="0"/>
        <v>440</v>
      </c>
      <c r="N25" s="54">
        <f t="shared" si="1"/>
        <v>-79.585303274239</v>
      </c>
      <c r="O25" s="49"/>
      <c r="P25" s="55"/>
    </row>
    <row r="26" ht="36" spans="1:15">
      <c r="A26" s="49">
        <v>21</v>
      </c>
      <c r="B26" s="49" t="s">
        <v>45</v>
      </c>
      <c r="C26" s="49" t="s">
        <v>43</v>
      </c>
      <c r="D26" s="50" t="s">
        <v>44</v>
      </c>
      <c r="E26" s="49" t="s">
        <v>22</v>
      </c>
      <c r="F26" s="49">
        <v>1</v>
      </c>
      <c r="G26" s="49" t="s">
        <v>23</v>
      </c>
      <c r="H26" s="49" t="s">
        <v>23</v>
      </c>
      <c r="I26" s="52">
        <v>32445.9</v>
      </c>
      <c r="J26" s="52">
        <v>2136.02</v>
      </c>
      <c r="K26" s="52">
        <v>14510</v>
      </c>
      <c r="L26" s="53">
        <v>0.03</v>
      </c>
      <c r="M26" s="52">
        <f t="shared" si="0"/>
        <v>440</v>
      </c>
      <c r="N26" s="54">
        <f t="shared" si="1"/>
        <v>-79.4009419387459</v>
      </c>
      <c r="O26" s="49"/>
    </row>
    <row r="27" ht="24" spans="1:15">
      <c r="A27" s="49">
        <v>22</v>
      </c>
      <c r="B27" s="49" t="s">
        <v>37</v>
      </c>
      <c r="C27" s="49" t="s">
        <v>46</v>
      </c>
      <c r="D27" s="50" t="s">
        <v>32</v>
      </c>
      <c r="E27" s="49" t="s">
        <v>22</v>
      </c>
      <c r="F27" s="49">
        <v>1</v>
      </c>
      <c r="G27" s="49" t="s">
        <v>23</v>
      </c>
      <c r="H27" s="49" t="s">
        <v>23</v>
      </c>
      <c r="I27" s="52">
        <v>16718.67</v>
      </c>
      <c r="J27" s="52">
        <v>1100.64</v>
      </c>
      <c r="K27" s="52">
        <v>11500</v>
      </c>
      <c r="L27" s="53">
        <v>0.03</v>
      </c>
      <c r="M27" s="52">
        <f t="shared" si="0"/>
        <v>350</v>
      </c>
      <c r="N27" s="54">
        <f t="shared" si="1"/>
        <v>-68.2003198139264</v>
      </c>
      <c r="O27" s="49"/>
    </row>
    <row r="28" ht="24" spans="1:15">
      <c r="A28" s="49">
        <v>23</v>
      </c>
      <c r="B28" s="49" t="s">
        <v>47</v>
      </c>
      <c r="C28" s="49" t="s">
        <v>38</v>
      </c>
      <c r="D28" s="50" t="s">
        <v>32</v>
      </c>
      <c r="E28" s="49" t="s">
        <v>22</v>
      </c>
      <c r="F28" s="49">
        <v>1</v>
      </c>
      <c r="G28" s="49" t="s">
        <v>23</v>
      </c>
      <c r="H28" s="49" t="s">
        <v>23</v>
      </c>
      <c r="I28" s="52">
        <v>14388.56</v>
      </c>
      <c r="J28" s="52">
        <v>947.24</v>
      </c>
      <c r="K28" s="52">
        <v>5650</v>
      </c>
      <c r="L28" s="53">
        <v>0.03</v>
      </c>
      <c r="M28" s="52">
        <f t="shared" si="0"/>
        <v>170</v>
      </c>
      <c r="N28" s="54">
        <f t="shared" si="1"/>
        <v>-82.0531227566403</v>
      </c>
      <c r="O28" s="49"/>
    </row>
    <row r="29" ht="25.5" spans="1:15">
      <c r="A29" s="49">
        <v>24</v>
      </c>
      <c r="B29" s="50" t="s">
        <v>48</v>
      </c>
      <c r="C29" s="49" t="s">
        <v>49</v>
      </c>
      <c r="D29" s="50" t="s">
        <v>50</v>
      </c>
      <c r="E29" s="49" t="s">
        <v>22</v>
      </c>
      <c r="F29" s="49">
        <v>1</v>
      </c>
      <c r="G29" s="49" t="s">
        <v>23</v>
      </c>
      <c r="H29" s="49" t="s">
        <v>23</v>
      </c>
      <c r="I29" s="52">
        <v>407874.6</v>
      </c>
      <c r="J29" s="52">
        <v>110391.18</v>
      </c>
      <c r="K29" s="52">
        <v>204420</v>
      </c>
      <c r="L29" s="53">
        <v>0.14</v>
      </c>
      <c r="M29" s="52">
        <f t="shared" si="0"/>
        <v>28620</v>
      </c>
      <c r="N29" s="54">
        <f t="shared" si="1"/>
        <v>-74.0740156958192</v>
      </c>
      <c r="O29" s="49"/>
    </row>
    <row r="30" ht="25.5" spans="1:15">
      <c r="A30" s="49">
        <v>25</v>
      </c>
      <c r="B30" s="49" t="s">
        <v>48</v>
      </c>
      <c r="C30" s="49" t="s">
        <v>49</v>
      </c>
      <c r="D30" s="50" t="s">
        <v>50</v>
      </c>
      <c r="E30" s="49" t="s">
        <v>22</v>
      </c>
      <c r="F30" s="49">
        <v>1</v>
      </c>
      <c r="G30" s="49" t="s">
        <v>23</v>
      </c>
      <c r="H30" s="49" t="s">
        <v>23</v>
      </c>
      <c r="I30" s="52">
        <v>407874.59</v>
      </c>
      <c r="J30" s="52">
        <v>110391.18</v>
      </c>
      <c r="K30" s="52">
        <v>204420</v>
      </c>
      <c r="L30" s="53">
        <v>0.14</v>
      </c>
      <c r="M30" s="52">
        <f t="shared" si="0"/>
        <v>28620</v>
      </c>
      <c r="N30" s="54">
        <f t="shared" si="1"/>
        <v>-74.0740156958192</v>
      </c>
      <c r="O30" s="49"/>
    </row>
    <row r="31" ht="25.5" spans="1:15">
      <c r="A31" s="49">
        <v>26</v>
      </c>
      <c r="B31" s="50" t="s">
        <v>48</v>
      </c>
      <c r="C31" s="49" t="s">
        <v>51</v>
      </c>
      <c r="D31" s="50" t="s">
        <v>50</v>
      </c>
      <c r="E31" s="49" t="s">
        <v>22</v>
      </c>
      <c r="F31" s="49">
        <v>1</v>
      </c>
      <c r="G31" s="49" t="s">
        <v>23</v>
      </c>
      <c r="H31" s="49" t="s">
        <v>23</v>
      </c>
      <c r="I31" s="52">
        <v>391141.28</v>
      </c>
      <c r="J31" s="52">
        <v>105862.34</v>
      </c>
      <c r="K31" s="52">
        <v>96460</v>
      </c>
      <c r="L31" s="53">
        <v>0.14</v>
      </c>
      <c r="M31" s="52">
        <f t="shared" si="0"/>
        <v>13500</v>
      </c>
      <c r="N31" s="54">
        <f t="shared" si="1"/>
        <v>-87.2475896527509</v>
      </c>
      <c r="O31" s="49"/>
    </row>
    <row r="32" ht="24" spans="1:15">
      <c r="A32" s="49">
        <v>27</v>
      </c>
      <c r="B32" s="49" t="s">
        <v>52</v>
      </c>
      <c r="C32" s="49" t="s">
        <v>53</v>
      </c>
      <c r="D32" s="50" t="s">
        <v>54</v>
      </c>
      <c r="E32" s="50" t="s">
        <v>55</v>
      </c>
      <c r="F32" s="49">
        <v>1</v>
      </c>
      <c r="G32" s="49" t="s">
        <v>23</v>
      </c>
      <c r="H32" s="49" t="s">
        <v>23</v>
      </c>
      <c r="I32" s="52">
        <v>865455.51</v>
      </c>
      <c r="J32" s="52">
        <v>234235.57</v>
      </c>
      <c r="K32" s="52">
        <f>ROUND(I32*388.2/378.2*100%*99.5%*99%*98.7%*99.6%*100.4%*100.4%*100.3%*100.1%*100%*100.5%*(1+0.9%),-1)</f>
        <v>882820</v>
      </c>
      <c r="L32" s="53">
        <v>0.12</v>
      </c>
      <c r="M32" s="52">
        <f t="shared" si="0"/>
        <v>105940</v>
      </c>
      <c r="N32" s="54">
        <f t="shared" si="1"/>
        <v>-54.7720271519821</v>
      </c>
      <c r="O32" s="49"/>
    </row>
    <row r="33" ht="24" spans="1:15">
      <c r="A33" s="49">
        <v>28</v>
      </c>
      <c r="B33" s="50" t="s">
        <v>56</v>
      </c>
      <c r="C33" s="49" t="s">
        <v>57</v>
      </c>
      <c r="D33" s="50" t="s">
        <v>54</v>
      </c>
      <c r="E33" s="49" t="s">
        <v>55</v>
      </c>
      <c r="F33" s="49">
        <v>1</v>
      </c>
      <c r="G33" s="49" t="s">
        <v>23</v>
      </c>
      <c r="H33" s="49" t="s">
        <v>23</v>
      </c>
      <c r="I33" s="52">
        <v>2213541.53</v>
      </c>
      <c r="J33" s="52">
        <v>599094.79</v>
      </c>
      <c r="K33" s="52">
        <f>ROUND(I33*388.2/378.2*100%*99.5%*99%*98.7%*99.6%*100.4%*100.4%*100.3%*100.1%*100%*100.5%*(1+0.9%),-1)</f>
        <v>2257960</v>
      </c>
      <c r="L33" s="53">
        <v>0.12</v>
      </c>
      <c r="M33" s="52">
        <f t="shared" si="0"/>
        <v>270960</v>
      </c>
      <c r="N33" s="54">
        <f t="shared" si="1"/>
        <v>-54.771764915532</v>
      </c>
      <c r="O33" s="49"/>
    </row>
    <row r="34" ht="24" spans="1:15">
      <c r="A34" s="49">
        <v>29</v>
      </c>
      <c r="B34" s="49" t="s">
        <v>58</v>
      </c>
      <c r="C34" s="49" t="s">
        <v>59</v>
      </c>
      <c r="D34" s="50" t="s">
        <v>54</v>
      </c>
      <c r="E34" s="49" t="s">
        <v>55</v>
      </c>
      <c r="F34" s="49">
        <v>1</v>
      </c>
      <c r="G34" s="49" t="s">
        <v>23</v>
      </c>
      <c r="H34" s="49" t="s">
        <v>23</v>
      </c>
      <c r="I34" s="52">
        <v>278940.21</v>
      </c>
      <c r="J34" s="52">
        <v>75495.12</v>
      </c>
      <c r="K34" s="52">
        <f>ROUND(I34*388.2/378.2*100%*99.5%*99%*98.7%*99.6%*100.4%*100.4%*100.3%*100.1%*100%*100.5%*(1+0.9%),-1)</f>
        <v>284540</v>
      </c>
      <c r="L34" s="53">
        <v>0.12</v>
      </c>
      <c r="M34" s="52">
        <f t="shared" si="0"/>
        <v>34140</v>
      </c>
      <c r="N34" s="54">
        <f t="shared" si="1"/>
        <v>-54.7785340297492</v>
      </c>
      <c r="O34" s="49"/>
    </row>
    <row r="35" ht="24" spans="1:15">
      <c r="A35" s="49">
        <v>30</v>
      </c>
      <c r="B35" s="49" t="s">
        <v>60</v>
      </c>
      <c r="C35" s="49" t="s">
        <v>61</v>
      </c>
      <c r="D35" s="50" t="s">
        <v>54</v>
      </c>
      <c r="E35" s="49" t="s">
        <v>55</v>
      </c>
      <c r="F35" s="49">
        <v>1</v>
      </c>
      <c r="G35" s="49" t="s">
        <v>23</v>
      </c>
      <c r="H35" s="49" t="s">
        <v>23</v>
      </c>
      <c r="I35" s="52">
        <v>184544.44</v>
      </c>
      <c r="J35" s="52">
        <v>49946.81</v>
      </c>
      <c r="K35" s="52">
        <f>ROUND(I35*388.2/378.2*100%*99.5%*99%*98.7%*99.6%*100.4%*100.4%*100.3%*100.1%*100%*100.5%,-1)</f>
        <v>186570</v>
      </c>
      <c r="L35" s="53">
        <v>0.12</v>
      </c>
      <c r="M35" s="52">
        <f t="shared" si="0"/>
        <v>22390</v>
      </c>
      <c r="N35" s="54">
        <f t="shared" si="1"/>
        <v>-55.1723123058309</v>
      </c>
      <c r="O35" s="49"/>
    </row>
    <row r="36" ht="24" spans="1:15">
      <c r="A36" s="49">
        <v>31</v>
      </c>
      <c r="B36" s="49" t="s">
        <v>62</v>
      </c>
      <c r="C36" s="49" t="s">
        <v>63</v>
      </c>
      <c r="D36" s="50" t="s">
        <v>54</v>
      </c>
      <c r="E36" s="49" t="s">
        <v>55</v>
      </c>
      <c r="F36" s="49">
        <v>1</v>
      </c>
      <c r="G36" s="49" t="s">
        <v>23</v>
      </c>
      <c r="H36" s="49" t="s">
        <v>23</v>
      </c>
      <c r="I36" s="52">
        <v>46033.36</v>
      </c>
      <c r="J36" s="52">
        <v>12458.82</v>
      </c>
      <c r="K36" s="52">
        <f>ROUND(I36*388.2/378.2*100%*99.5%*99%*98.7%*99.6%*100.4%*100.4%*100.3%*100.1%*100%*100.5%,-1)</f>
        <v>46540</v>
      </c>
      <c r="L36" s="53">
        <v>0.12</v>
      </c>
      <c r="M36" s="52">
        <f t="shared" si="0"/>
        <v>5580</v>
      </c>
      <c r="N36" s="54">
        <f t="shared" si="1"/>
        <v>-55.2124519015444</v>
      </c>
      <c r="O36" s="49"/>
    </row>
    <row r="37" ht="24" spans="1:15">
      <c r="A37" s="49">
        <v>32</v>
      </c>
      <c r="B37" s="49" t="s">
        <v>64</v>
      </c>
      <c r="C37" s="49" t="s">
        <v>65</v>
      </c>
      <c r="D37" s="50" t="s">
        <v>54</v>
      </c>
      <c r="E37" s="49" t="s">
        <v>55</v>
      </c>
      <c r="F37" s="49">
        <v>1</v>
      </c>
      <c r="G37" s="49" t="s">
        <v>23</v>
      </c>
      <c r="H37" s="49" t="s">
        <v>23</v>
      </c>
      <c r="I37" s="52">
        <v>81380.39</v>
      </c>
      <c r="J37" s="52">
        <v>22025.77</v>
      </c>
      <c r="K37" s="52">
        <f>ROUND(I37*388.2/378.2*100%*99.5%*99%*98.7%*99.6%*100.4%*100.4%*100.3%*100.1%*100%*100.5%,-1)</f>
        <v>82270</v>
      </c>
      <c r="L37" s="53">
        <v>0.12</v>
      </c>
      <c r="M37" s="52">
        <f t="shared" si="0"/>
        <v>9870</v>
      </c>
      <c r="N37" s="54">
        <f t="shared" si="1"/>
        <v>-55.1888537835454</v>
      </c>
      <c r="O37" s="49"/>
    </row>
    <row r="38" ht="24" spans="1:15">
      <c r="A38" s="49">
        <v>33</v>
      </c>
      <c r="B38" s="49" t="s">
        <v>66</v>
      </c>
      <c r="C38" s="49" t="s">
        <v>67</v>
      </c>
      <c r="D38" s="50" t="s">
        <v>54</v>
      </c>
      <c r="E38" s="49" t="s">
        <v>55</v>
      </c>
      <c r="F38" s="49">
        <v>1</v>
      </c>
      <c r="G38" s="49" t="s">
        <v>23</v>
      </c>
      <c r="H38" s="49" t="s">
        <v>23</v>
      </c>
      <c r="I38" s="52">
        <v>137963.05</v>
      </c>
      <c r="J38" s="52">
        <v>37339.67</v>
      </c>
      <c r="K38" s="52">
        <f>ROUND(I38*388.2/378.2*100%*99.5%*99%*98.7%*99.6%*100.4%*100.4%*100.3%*100.1%*100%*100.5%,-1)</f>
        <v>139480</v>
      </c>
      <c r="L38" s="53">
        <v>0.12</v>
      </c>
      <c r="M38" s="52">
        <f t="shared" si="0"/>
        <v>16740</v>
      </c>
      <c r="N38" s="54">
        <f t="shared" si="1"/>
        <v>-55.168323662207</v>
      </c>
      <c r="O38" s="49"/>
    </row>
    <row r="39" ht="24" spans="1:15">
      <c r="A39" s="49">
        <v>34</v>
      </c>
      <c r="B39" s="49" t="s">
        <v>68</v>
      </c>
      <c r="C39" s="49" t="s">
        <v>69</v>
      </c>
      <c r="D39" s="50" t="s">
        <v>54</v>
      </c>
      <c r="E39" s="49" t="s">
        <v>55</v>
      </c>
      <c r="F39" s="49">
        <v>1</v>
      </c>
      <c r="G39" s="49" t="s">
        <v>23</v>
      </c>
      <c r="H39" s="49" t="s">
        <v>23</v>
      </c>
      <c r="I39" s="52">
        <v>359772.59</v>
      </c>
      <c r="J39" s="52">
        <v>97372.5</v>
      </c>
      <c r="K39" s="52">
        <f>ROUND(I39*388.2/378.2*100%*99.5%*99%*98.7%*99.6%*100.4%*100.4%*100.3%*100.1%*100%*100.5%*(1+0.9%),-1)</f>
        <v>366990</v>
      </c>
      <c r="L39" s="53">
        <v>0.12</v>
      </c>
      <c r="M39" s="52">
        <f t="shared" si="0"/>
        <v>44040</v>
      </c>
      <c r="N39" s="54">
        <f t="shared" si="1"/>
        <v>-54.7716244319495</v>
      </c>
      <c r="O39" s="49"/>
    </row>
    <row r="40" ht="24" spans="1:15">
      <c r="A40" s="49">
        <v>35</v>
      </c>
      <c r="B40" s="49" t="s">
        <v>70</v>
      </c>
      <c r="C40" s="49" t="s">
        <v>71</v>
      </c>
      <c r="D40" s="50" t="s">
        <v>54</v>
      </c>
      <c r="E40" s="49" t="s">
        <v>55</v>
      </c>
      <c r="F40" s="49">
        <v>1</v>
      </c>
      <c r="G40" s="49" t="s">
        <v>23</v>
      </c>
      <c r="H40" s="49" t="s">
        <v>23</v>
      </c>
      <c r="I40" s="52">
        <v>210986.21</v>
      </c>
      <c r="J40" s="52">
        <v>57103.37</v>
      </c>
      <c r="K40" s="52">
        <f>ROUND(I40*388.2/378.2*100%*99.5%*99%*98.7%*99.6%*100.4%*100.4%*100.3%*100.1%*100%*100.5%*(1+0.9%),-1)</f>
        <v>215220</v>
      </c>
      <c r="L40" s="53">
        <v>0.12</v>
      </c>
      <c r="M40" s="52">
        <f t="shared" si="0"/>
        <v>25830</v>
      </c>
      <c r="N40" s="54">
        <f t="shared" si="1"/>
        <v>-54.7662423426148</v>
      </c>
      <c r="O40" s="49"/>
    </row>
    <row r="41" ht="24" spans="1:15">
      <c r="A41" s="49">
        <v>36</v>
      </c>
      <c r="B41" s="49" t="s">
        <v>72</v>
      </c>
      <c r="C41" s="49" t="s">
        <v>73</v>
      </c>
      <c r="D41" s="50" t="s">
        <v>54</v>
      </c>
      <c r="E41" s="49" t="s">
        <v>55</v>
      </c>
      <c r="F41" s="49">
        <v>1</v>
      </c>
      <c r="G41" s="49" t="s">
        <v>23</v>
      </c>
      <c r="H41" s="49" t="s">
        <v>23</v>
      </c>
      <c r="I41" s="52">
        <v>19317.57</v>
      </c>
      <c r="J41" s="52">
        <v>1271.75</v>
      </c>
      <c r="K41" s="52">
        <f>ROUND(I41*388.2/378.2*100%*99.5%*99%*98.7%*99.6%*100.4%*100.4%*100.3%*100.1%*100%*100.5%,-1)</f>
        <v>19530</v>
      </c>
      <c r="L41" s="53">
        <v>0.12</v>
      </c>
      <c r="M41" s="52">
        <f t="shared" si="0"/>
        <v>2340</v>
      </c>
      <c r="N41" s="54">
        <f t="shared" si="1"/>
        <v>83.9984273638687</v>
      </c>
      <c r="O41" s="49"/>
    </row>
    <row r="42" ht="24" spans="1:15">
      <c r="A42" s="49">
        <v>37</v>
      </c>
      <c r="B42" s="49" t="s">
        <v>74</v>
      </c>
      <c r="C42" s="49" t="s">
        <v>75</v>
      </c>
      <c r="D42" s="50" t="s">
        <v>54</v>
      </c>
      <c r="E42" s="49" t="s">
        <v>55</v>
      </c>
      <c r="F42" s="49">
        <v>1</v>
      </c>
      <c r="G42" s="49" t="s">
        <v>23</v>
      </c>
      <c r="H42" s="49" t="s">
        <v>23</v>
      </c>
      <c r="I42" s="52">
        <v>23016.67</v>
      </c>
      <c r="J42" s="52">
        <v>1515.26</v>
      </c>
      <c r="K42" s="52">
        <f>ROUND(I42*388.2/378.2*100%*99.5%*99%*98.7%*99.6%*100.4%*100.4%*100.3%*100.1%*100%*100.5%,-1)</f>
        <v>23270</v>
      </c>
      <c r="L42" s="53">
        <v>0.12</v>
      </c>
      <c r="M42" s="52">
        <f t="shared" si="0"/>
        <v>2790</v>
      </c>
      <c r="N42" s="54">
        <f t="shared" si="1"/>
        <v>84.1268165199372</v>
      </c>
      <c r="O42" s="49"/>
    </row>
    <row r="43" ht="24" spans="1:15">
      <c r="A43" s="49">
        <v>38</v>
      </c>
      <c r="B43" s="49" t="s">
        <v>76</v>
      </c>
      <c r="C43" s="49" t="s">
        <v>77</v>
      </c>
      <c r="D43" s="50" t="s">
        <v>54</v>
      </c>
      <c r="E43" s="49" t="s">
        <v>55</v>
      </c>
      <c r="F43" s="49">
        <v>1</v>
      </c>
      <c r="G43" s="49" t="s">
        <v>23</v>
      </c>
      <c r="H43" s="49" t="s">
        <v>23</v>
      </c>
      <c r="I43" s="52">
        <v>194819.73</v>
      </c>
      <c r="J43" s="52">
        <v>52727.93</v>
      </c>
      <c r="K43" s="52">
        <f>ROUND(I43*388.2/378.2*100%*99.5%*99%*98.7%*99.6%*100.4%*100.4%*100.3%*100.1%*100%*100.5%,-1)</f>
        <v>196960</v>
      </c>
      <c r="L43" s="53">
        <v>0.12</v>
      </c>
      <c r="M43" s="52">
        <f t="shared" si="0"/>
        <v>23640</v>
      </c>
      <c r="N43" s="54">
        <f t="shared" si="1"/>
        <v>-55.1660761194304</v>
      </c>
      <c r="O43" s="49"/>
    </row>
    <row r="44" ht="24" spans="1:15">
      <c r="A44" s="49">
        <v>39</v>
      </c>
      <c r="B44" s="49" t="s">
        <v>76</v>
      </c>
      <c r="C44" s="49" t="s">
        <v>77</v>
      </c>
      <c r="D44" s="50" t="s">
        <v>54</v>
      </c>
      <c r="E44" s="49" t="s">
        <v>55</v>
      </c>
      <c r="F44" s="49">
        <v>1</v>
      </c>
      <c r="G44" s="49" t="s">
        <v>23</v>
      </c>
      <c r="H44" s="49" t="s">
        <v>23</v>
      </c>
      <c r="I44" s="52">
        <v>194819.73</v>
      </c>
      <c r="J44" s="52">
        <v>52727.93</v>
      </c>
      <c r="K44" s="52">
        <f>ROUND(I44*388.2/378.2*100%*99.5%*99%*98.7%*99.6%*100.4%*100.4%*100.3%*100.1%*100%*100.5%,-1)</f>
        <v>196960</v>
      </c>
      <c r="L44" s="53">
        <v>0.12</v>
      </c>
      <c r="M44" s="52">
        <f t="shared" si="0"/>
        <v>23640</v>
      </c>
      <c r="N44" s="54">
        <f t="shared" si="1"/>
        <v>-55.1660761194304</v>
      </c>
      <c r="O44" s="49"/>
    </row>
    <row r="45" ht="24" spans="1:15">
      <c r="A45" s="49">
        <v>40</v>
      </c>
      <c r="B45" s="49" t="s">
        <v>78</v>
      </c>
      <c r="C45" s="49" t="s">
        <v>79</v>
      </c>
      <c r="D45" s="50" t="s">
        <v>54</v>
      </c>
      <c r="E45" s="49" t="s">
        <v>55</v>
      </c>
      <c r="F45" s="49">
        <v>1</v>
      </c>
      <c r="G45" s="49" t="s">
        <v>23</v>
      </c>
      <c r="H45" s="49" t="s">
        <v>23</v>
      </c>
      <c r="I45" s="52">
        <v>15755.47</v>
      </c>
      <c r="J45" s="52">
        <v>1037.24</v>
      </c>
      <c r="K45" s="52">
        <f>ROUND(I45*388.2/378.2*100%*99.5%*99%*98.7%*99.6%*100.4%*100.4%*100.3%*100.1%*100%*100.5%*(1+0.9%),-1)</f>
        <v>16070</v>
      </c>
      <c r="L45" s="53">
        <v>0.12</v>
      </c>
      <c r="M45" s="52">
        <f t="shared" si="0"/>
        <v>1930</v>
      </c>
      <c r="N45" s="54">
        <f t="shared" si="1"/>
        <v>86.0707261578805</v>
      </c>
      <c r="O45" s="49"/>
    </row>
    <row r="46" ht="24" spans="1:15">
      <c r="A46" s="49">
        <v>41</v>
      </c>
      <c r="B46" s="49" t="s">
        <v>80</v>
      </c>
      <c r="C46" s="49" t="s">
        <v>81</v>
      </c>
      <c r="D46" s="50" t="s">
        <v>54</v>
      </c>
      <c r="E46" s="49" t="s">
        <v>55</v>
      </c>
      <c r="F46" s="49">
        <v>1</v>
      </c>
      <c r="G46" s="49" t="s">
        <v>23</v>
      </c>
      <c r="H46" s="49" t="s">
        <v>23</v>
      </c>
      <c r="I46" s="52">
        <v>137963.05</v>
      </c>
      <c r="J46" s="52">
        <v>37339.67</v>
      </c>
      <c r="K46" s="52">
        <f>ROUND(I46*388.2/378.2*100%*99.5%*99%*98.7%*99.6%*100.4%*100.4%*100.3%*100.1%*100%*100.5%,-1)</f>
        <v>139480</v>
      </c>
      <c r="L46" s="53">
        <v>0.12</v>
      </c>
      <c r="M46" s="52">
        <f t="shared" si="0"/>
        <v>16740</v>
      </c>
      <c r="N46" s="54">
        <f t="shared" si="1"/>
        <v>-55.168323662207</v>
      </c>
      <c r="O46" s="49"/>
    </row>
    <row r="47" ht="24" spans="1:15">
      <c r="A47" s="49">
        <v>42</v>
      </c>
      <c r="B47" s="49" t="s">
        <v>82</v>
      </c>
      <c r="C47" s="49" t="s">
        <v>83</v>
      </c>
      <c r="D47" s="50" t="s">
        <v>54</v>
      </c>
      <c r="E47" s="49" t="s">
        <v>55</v>
      </c>
      <c r="F47" s="49">
        <v>1</v>
      </c>
      <c r="G47" s="49" t="s">
        <v>23</v>
      </c>
      <c r="H47" s="49" t="s">
        <v>23</v>
      </c>
      <c r="I47" s="52">
        <v>94395.78</v>
      </c>
      <c r="J47" s="52">
        <v>25548.3</v>
      </c>
      <c r="K47" s="52">
        <f>ROUND(I47*388.2/378.2*100%*99.5%*99%*98.7%*99.6%*100.4%*100.4%*100.3%*100.1%*100%*100.5%*(1+0.9%),-1)</f>
        <v>96290</v>
      </c>
      <c r="L47" s="53">
        <v>0.12</v>
      </c>
      <c r="M47" s="52">
        <f t="shared" si="0"/>
        <v>11550</v>
      </c>
      <c r="N47" s="54">
        <f t="shared" si="1"/>
        <v>-54.7915125468231</v>
      </c>
      <c r="O47" s="49"/>
    </row>
    <row r="48" ht="24" spans="1:15">
      <c r="A48" s="49">
        <v>43</v>
      </c>
      <c r="B48" s="49" t="s">
        <v>84</v>
      </c>
      <c r="C48" s="49" t="s">
        <v>85</v>
      </c>
      <c r="D48" s="50" t="s">
        <v>54</v>
      </c>
      <c r="E48" s="49" t="s">
        <v>55</v>
      </c>
      <c r="F48" s="49">
        <v>1</v>
      </c>
      <c r="G48" s="49" t="s">
        <v>23</v>
      </c>
      <c r="H48" s="49" t="s">
        <v>23</v>
      </c>
      <c r="I48" s="52">
        <v>18495.55</v>
      </c>
      <c r="J48" s="52">
        <v>1217.63</v>
      </c>
      <c r="K48" s="52">
        <f>ROUND(I48*388.2/378.2*100%*99.5%*99%*98.7%*99.6%*100.4%*100.4%*100.3%*100.1%*100%*100.5%,-1)</f>
        <v>18700</v>
      </c>
      <c r="L48" s="53">
        <v>0.12</v>
      </c>
      <c r="M48" s="52">
        <f t="shared" si="0"/>
        <v>2240</v>
      </c>
      <c r="N48" s="54">
        <f t="shared" si="1"/>
        <v>83.9639299294531</v>
      </c>
      <c r="O48" s="49"/>
    </row>
    <row r="49" ht="24" spans="1:15">
      <c r="A49" s="49">
        <v>44</v>
      </c>
      <c r="B49" s="49" t="s">
        <v>86</v>
      </c>
      <c r="C49" s="49" t="s">
        <v>87</v>
      </c>
      <c r="D49" s="50" t="s">
        <v>54</v>
      </c>
      <c r="E49" s="49" t="s">
        <v>55</v>
      </c>
      <c r="F49" s="49">
        <v>1</v>
      </c>
      <c r="G49" s="49" t="s">
        <v>23</v>
      </c>
      <c r="H49" s="49" t="s">
        <v>23</v>
      </c>
      <c r="I49" s="52">
        <v>98916.92</v>
      </c>
      <c r="J49" s="52">
        <v>26772.02</v>
      </c>
      <c r="K49" s="52">
        <f>ROUND(I49*388.2/378.2*100%*99.5%*99%*98.7%*99.6%*100.4%*100.4%*100.3%*100.1%*100%*100.5%*(1+0.9%),-1)</f>
        <v>100900</v>
      </c>
      <c r="L49" s="53">
        <v>0.12</v>
      </c>
      <c r="M49" s="52">
        <f t="shared" si="0"/>
        <v>12110</v>
      </c>
      <c r="N49" s="54">
        <f t="shared" si="1"/>
        <v>-54.7662074060904</v>
      </c>
      <c r="O49" s="49"/>
    </row>
    <row r="50" ht="25.5" spans="1:15">
      <c r="A50" s="49">
        <v>45</v>
      </c>
      <c r="B50" s="49" t="s">
        <v>88</v>
      </c>
      <c r="C50" s="49" t="s">
        <v>89</v>
      </c>
      <c r="D50" s="50" t="s">
        <v>54</v>
      </c>
      <c r="E50" s="49" t="s">
        <v>55</v>
      </c>
      <c r="F50" s="49">
        <v>1</v>
      </c>
      <c r="G50" s="49" t="s">
        <v>23</v>
      </c>
      <c r="H50" s="49" t="s">
        <v>23</v>
      </c>
      <c r="I50" s="52">
        <v>1719948.59</v>
      </c>
      <c r="J50" s="52">
        <v>465503.84</v>
      </c>
      <c r="K50" s="52">
        <f>ROUND(I50*388.2/378.2*100%*99.5%*99%*98.7%*99.6%*100.4%*100.4%*100.3%*100.1%*100%*100.5%*(1+0.9%),-1)</f>
        <v>1754460</v>
      </c>
      <c r="L50" s="53">
        <v>0.12</v>
      </c>
      <c r="M50" s="52">
        <f t="shared" si="0"/>
        <v>210540</v>
      </c>
      <c r="N50" s="54">
        <f t="shared" si="1"/>
        <v>-54.7715868466305</v>
      </c>
      <c r="O50" s="49"/>
    </row>
    <row r="51" ht="24" spans="1:15">
      <c r="A51" s="49">
        <v>46</v>
      </c>
      <c r="B51" s="49" t="s">
        <v>90</v>
      </c>
      <c r="C51" s="49" t="s">
        <v>91</v>
      </c>
      <c r="D51" s="50" t="s">
        <v>54</v>
      </c>
      <c r="E51" s="49" t="s">
        <v>55</v>
      </c>
      <c r="F51" s="49">
        <v>1</v>
      </c>
      <c r="G51" s="49" t="s">
        <v>23</v>
      </c>
      <c r="H51" s="49" t="s">
        <v>23</v>
      </c>
      <c r="I51" s="52">
        <v>86038.53</v>
      </c>
      <c r="J51" s="52">
        <v>23286.19</v>
      </c>
      <c r="K51" s="52">
        <f>ROUND(I51*388.2/378.2*100%*99.5%*99%*98.7%*99.6%*100.4%*100.4%*100.3%*100.1%*100%*100.5%*(1+0.9%),-1)</f>
        <v>87770</v>
      </c>
      <c r="L51" s="53">
        <v>0.12</v>
      </c>
      <c r="M51" s="52">
        <f t="shared" si="0"/>
        <v>10530</v>
      </c>
      <c r="N51" s="54">
        <f t="shared" si="1"/>
        <v>-54.7800649226</v>
      </c>
      <c r="O51" s="49"/>
    </row>
    <row r="52" ht="24" spans="1:15">
      <c r="A52" s="49">
        <v>47</v>
      </c>
      <c r="B52" s="49" t="s">
        <v>90</v>
      </c>
      <c r="C52" s="49" t="s">
        <v>91</v>
      </c>
      <c r="D52" s="50" t="s">
        <v>54</v>
      </c>
      <c r="E52" s="49" t="s">
        <v>55</v>
      </c>
      <c r="F52" s="49">
        <v>1</v>
      </c>
      <c r="G52" s="49" t="s">
        <v>23</v>
      </c>
      <c r="H52" s="49" t="s">
        <v>23</v>
      </c>
      <c r="I52" s="52">
        <v>86038.54</v>
      </c>
      <c r="J52" s="52">
        <v>23286.2</v>
      </c>
      <c r="K52" s="52">
        <f>ROUND(I52*388.2/378.2*100%*99.5%*99%*98.7%*99.6%*100.4%*100.4%*100.3%*100.1%*100%*100.5%*(1+0.9%),-1)</f>
        <v>87770</v>
      </c>
      <c r="L52" s="53">
        <v>0.12</v>
      </c>
      <c r="M52" s="52">
        <f t="shared" si="0"/>
        <v>10530</v>
      </c>
      <c r="N52" s="54">
        <f t="shared" si="1"/>
        <v>-54.780084341799</v>
      </c>
      <c r="O52" s="49"/>
    </row>
    <row r="53" ht="24" spans="1:15">
      <c r="A53" s="49">
        <v>48</v>
      </c>
      <c r="B53" s="49" t="s">
        <v>92</v>
      </c>
      <c r="C53" s="49" t="s">
        <v>81</v>
      </c>
      <c r="D53" s="50" t="s">
        <v>54</v>
      </c>
      <c r="E53" s="49" t="s">
        <v>55</v>
      </c>
      <c r="F53" s="49">
        <v>1</v>
      </c>
      <c r="G53" s="49" t="s">
        <v>23</v>
      </c>
      <c r="H53" s="49" t="s">
        <v>23</v>
      </c>
      <c r="I53" s="52">
        <v>157691.65</v>
      </c>
      <c r="J53" s="52">
        <v>42679.29</v>
      </c>
      <c r="K53" s="52">
        <f>ROUND(I53*388.2/378.2*100%*99.5%*99%*98.7%*99.6%*100.4%*100.4%*100.3%*100.1%*100%*100.5%,-1)</f>
        <v>159420</v>
      </c>
      <c r="L53" s="53">
        <v>0.12</v>
      </c>
      <c r="M53" s="52">
        <f t="shared" si="0"/>
        <v>19130</v>
      </c>
      <c r="N53" s="54">
        <f t="shared" si="1"/>
        <v>-55.1773237089933</v>
      </c>
      <c r="O53" s="49"/>
    </row>
    <row r="54" ht="24" spans="1:15">
      <c r="A54" s="49">
        <v>49</v>
      </c>
      <c r="B54" s="49" t="s">
        <v>93</v>
      </c>
      <c r="C54" s="49" t="s">
        <v>94</v>
      </c>
      <c r="D54" s="50" t="s">
        <v>54</v>
      </c>
      <c r="E54" s="49" t="s">
        <v>55</v>
      </c>
      <c r="F54" s="49">
        <v>1</v>
      </c>
      <c r="G54" s="49" t="s">
        <v>23</v>
      </c>
      <c r="H54" s="49" t="s">
        <v>23</v>
      </c>
      <c r="I54" s="52">
        <v>32880.96</v>
      </c>
      <c r="J54" s="52">
        <v>8899.08</v>
      </c>
      <c r="K54" s="52">
        <f t="shared" ref="K54:K60" si="2">ROUND(I54*388.2/378.2*100%*99.5%*99%*98.7%*99.6%*100.4%*100.4%*100.3%*100.1%*100%*100.5%*(1+0.9%),-1)</f>
        <v>33540</v>
      </c>
      <c r="L54" s="53">
        <v>0.12</v>
      </c>
      <c r="M54" s="52">
        <f t="shared" si="0"/>
        <v>4020</v>
      </c>
      <c r="N54" s="54">
        <f t="shared" si="1"/>
        <v>-54.8267910840222</v>
      </c>
      <c r="O54" s="49"/>
    </row>
    <row r="55" ht="24" spans="1:15">
      <c r="A55" s="49">
        <v>50</v>
      </c>
      <c r="B55" s="49" t="s">
        <v>95</v>
      </c>
      <c r="C55" s="49" t="s">
        <v>96</v>
      </c>
      <c r="D55" s="50" t="s">
        <v>54</v>
      </c>
      <c r="E55" s="49" t="s">
        <v>55</v>
      </c>
      <c r="F55" s="49">
        <v>1</v>
      </c>
      <c r="G55" s="49" t="s">
        <v>23</v>
      </c>
      <c r="H55" s="49" t="s">
        <v>23</v>
      </c>
      <c r="I55" s="52">
        <v>98642.9</v>
      </c>
      <c r="J55" s="52">
        <v>26697.65</v>
      </c>
      <c r="K55" s="52">
        <f t="shared" si="2"/>
        <v>100620</v>
      </c>
      <c r="L55" s="53">
        <v>0.12</v>
      </c>
      <c r="M55" s="52">
        <f t="shared" si="0"/>
        <v>12070</v>
      </c>
      <c r="N55" s="54">
        <f t="shared" si="1"/>
        <v>-54.7900283358273</v>
      </c>
      <c r="O55" s="49"/>
    </row>
    <row r="56" ht="24" spans="1:15">
      <c r="A56" s="49">
        <v>51</v>
      </c>
      <c r="B56" s="49" t="s">
        <v>95</v>
      </c>
      <c r="C56" s="49" t="s">
        <v>96</v>
      </c>
      <c r="D56" s="50" t="s">
        <v>54</v>
      </c>
      <c r="E56" s="49" t="s">
        <v>55</v>
      </c>
      <c r="F56" s="49">
        <v>1</v>
      </c>
      <c r="G56" s="49" t="s">
        <v>23</v>
      </c>
      <c r="H56" s="49" t="s">
        <v>23</v>
      </c>
      <c r="I56" s="52">
        <v>98642.91</v>
      </c>
      <c r="J56" s="52">
        <v>26697.65</v>
      </c>
      <c r="K56" s="52">
        <f t="shared" si="2"/>
        <v>100620</v>
      </c>
      <c r="L56" s="53">
        <v>0.12</v>
      </c>
      <c r="M56" s="52">
        <f t="shared" si="0"/>
        <v>12070</v>
      </c>
      <c r="N56" s="54">
        <f t="shared" si="1"/>
        <v>-54.7900283358273</v>
      </c>
      <c r="O56" s="49"/>
    </row>
    <row r="57" ht="24" spans="1:15">
      <c r="A57" s="49">
        <v>52</v>
      </c>
      <c r="B57" s="49" t="s">
        <v>97</v>
      </c>
      <c r="C57" s="49" t="s">
        <v>98</v>
      </c>
      <c r="D57" s="50" t="s">
        <v>54</v>
      </c>
      <c r="E57" s="49" t="s">
        <v>55</v>
      </c>
      <c r="F57" s="49">
        <v>1</v>
      </c>
      <c r="G57" s="49" t="s">
        <v>23</v>
      </c>
      <c r="H57" s="49" t="s">
        <v>23</v>
      </c>
      <c r="I57" s="52">
        <v>92477.72</v>
      </c>
      <c r="J57" s="52">
        <v>25029.02</v>
      </c>
      <c r="K57" s="52">
        <f t="shared" si="2"/>
        <v>94330</v>
      </c>
      <c r="L57" s="53">
        <v>0.12</v>
      </c>
      <c r="M57" s="52">
        <f t="shared" si="0"/>
        <v>11320</v>
      </c>
      <c r="N57" s="54">
        <f t="shared" si="1"/>
        <v>-54.7725000819049</v>
      </c>
      <c r="O57" s="49"/>
    </row>
    <row r="58" ht="24" spans="1:15">
      <c r="A58" s="49">
        <v>53</v>
      </c>
      <c r="B58" s="49" t="s">
        <v>99</v>
      </c>
      <c r="C58" s="49" t="s">
        <v>100</v>
      </c>
      <c r="D58" s="50" t="s">
        <v>54</v>
      </c>
      <c r="E58" s="49" t="s">
        <v>55</v>
      </c>
      <c r="F58" s="49">
        <v>1</v>
      </c>
      <c r="G58" s="49" t="s">
        <v>23</v>
      </c>
      <c r="H58" s="49" t="s">
        <v>23</v>
      </c>
      <c r="I58" s="52">
        <v>46033.36</v>
      </c>
      <c r="J58" s="52">
        <v>12458.82</v>
      </c>
      <c r="K58" s="52">
        <f t="shared" si="2"/>
        <v>46960</v>
      </c>
      <c r="L58" s="53">
        <v>0.12</v>
      </c>
      <c r="M58" s="52">
        <f t="shared" si="0"/>
        <v>5640</v>
      </c>
      <c r="N58" s="54">
        <f t="shared" si="1"/>
        <v>-54.7308653628514</v>
      </c>
      <c r="O58" s="49"/>
    </row>
    <row r="59" ht="25.5" spans="1:15">
      <c r="A59" s="49">
        <v>54</v>
      </c>
      <c r="B59" s="49" t="s">
        <v>101</v>
      </c>
      <c r="C59" s="49" t="s">
        <v>102</v>
      </c>
      <c r="D59" s="50" t="s">
        <v>54</v>
      </c>
      <c r="E59" s="49" t="s">
        <v>55</v>
      </c>
      <c r="F59" s="49">
        <v>1</v>
      </c>
      <c r="G59" s="49" t="s">
        <v>23</v>
      </c>
      <c r="H59" s="49" t="s">
        <v>23</v>
      </c>
      <c r="I59" s="52">
        <v>297162.78</v>
      </c>
      <c r="J59" s="52">
        <v>80427.12</v>
      </c>
      <c r="K59" s="52">
        <f t="shared" si="2"/>
        <v>303130</v>
      </c>
      <c r="L59" s="53">
        <v>0.12</v>
      </c>
      <c r="M59" s="52">
        <f t="shared" si="0"/>
        <v>36380</v>
      </c>
      <c r="N59" s="54">
        <f t="shared" si="1"/>
        <v>-54.7665016477029</v>
      </c>
      <c r="O59" s="49"/>
    </row>
    <row r="60" ht="25.5" spans="1:15">
      <c r="A60" s="49">
        <v>55</v>
      </c>
      <c r="B60" s="49" t="s">
        <v>103</v>
      </c>
      <c r="C60" s="49" t="s">
        <v>104</v>
      </c>
      <c r="D60" s="50" t="s">
        <v>54</v>
      </c>
      <c r="E60" s="49" t="s">
        <v>55</v>
      </c>
      <c r="F60" s="49">
        <v>1</v>
      </c>
      <c r="G60" s="49" t="s">
        <v>23</v>
      </c>
      <c r="H60" s="49" t="s">
        <v>23</v>
      </c>
      <c r="I60" s="52">
        <v>41649.23</v>
      </c>
      <c r="J60" s="52">
        <v>11272.41</v>
      </c>
      <c r="K60" s="52">
        <f t="shared" si="2"/>
        <v>42480</v>
      </c>
      <c r="L60" s="53">
        <v>0.12</v>
      </c>
      <c r="M60" s="52">
        <f t="shared" si="0"/>
        <v>5100</v>
      </c>
      <c r="N60" s="54">
        <f t="shared" si="1"/>
        <v>-54.7567911387183</v>
      </c>
      <c r="O60" s="49"/>
    </row>
    <row r="61" ht="25.5" spans="1:15">
      <c r="A61" s="49">
        <v>56</v>
      </c>
      <c r="B61" s="49" t="s">
        <v>105</v>
      </c>
      <c r="C61" s="49" t="s">
        <v>106</v>
      </c>
      <c r="D61" s="50" t="s">
        <v>54</v>
      </c>
      <c r="E61" s="49" t="s">
        <v>55</v>
      </c>
      <c r="F61" s="49">
        <v>1</v>
      </c>
      <c r="G61" s="49" t="s">
        <v>23</v>
      </c>
      <c r="H61" s="49" t="s">
        <v>23</v>
      </c>
      <c r="I61" s="52">
        <v>158513.66</v>
      </c>
      <c r="J61" s="52">
        <v>42901.65</v>
      </c>
      <c r="K61" s="52">
        <f>ROUND(I61*388.2/378.2*100%*99.5%*99%*98.7%*99.6%*100.4%*100.4%*100.3%*100.1%*100%*100.5%,-1)</f>
        <v>160250</v>
      </c>
      <c r="L61" s="53">
        <v>0.12</v>
      </c>
      <c r="M61" s="52">
        <f t="shared" si="0"/>
        <v>19230</v>
      </c>
      <c r="N61" s="54">
        <f t="shared" si="1"/>
        <v>-55.1765491537039</v>
      </c>
      <c r="O61" s="49"/>
    </row>
    <row r="62" ht="25.5" spans="1:15">
      <c r="A62" s="49">
        <v>57</v>
      </c>
      <c r="B62" s="49" t="s">
        <v>107</v>
      </c>
      <c r="C62" s="49" t="s">
        <v>108</v>
      </c>
      <c r="D62" s="50" t="s">
        <v>54</v>
      </c>
      <c r="E62" s="49" t="s">
        <v>55</v>
      </c>
      <c r="F62" s="49">
        <v>1</v>
      </c>
      <c r="G62" s="49" t="s">
        <v>23</v>
      </c>
      <c r="H62" s="49" t="s">
        <v>23</v>
      </c>
      <c r="I62" s="52">
        <v>168514.95</v>
      </c>
      <c r="J62" s="52">
        <v>45608.58</v>
      </c>
      <c r="K62" s="52">
        <f>ROUND(I62*388.2/378.2*100%*99.5%*99%*98.7%*99.6%*100.4%*100.4%*100.3%*100.1%*100%*100.5%*(1+0.9%),-1)</f>
        <v>171900</v>
      </c>
      <c r="L62" s="53">
        <v>0.12</v>
      </c>
      <c r="M62" s="52">
        <f t="shared" si="0"/>
        <v>20630</v>
      </c>
      <c r="N62" s="54">
        <f t="shared" si="1"/>
        <v>-54.7672828226619</v>
      </c>
      <c r="O62" s="49"/>
    </row>
    <row r="63" ht="25.5" spans="1:15">
      <c r="A63" s="49">
        <v>58</v>
      </c>
      <c r="B63" s="49" t="s">
        <v>109</v>
      </c>
      <c r="C63" s="49" t="s">
        <v>110</v>
      </c>
      <c r="D63" s="50" t="s">
        <v>54</v>
      </c>
      <c r="E63" s="49" t="s">
        <v>55</v>
      </c>
      <c r="F63" s="49">
        <v>1</v>
      </c>
      <c r="G63" s="49" t="s">
        <v>23</v>
      </c>
      <c r="H63" s="49" t="s">
        <v>23</v>
      </c>
      <c r="I63" s="52">
        <v>77407.27</v>
      </c>
      <c r="J63" s="52">
        <v>20950.25</v>
      </c>
      <c r="K63" s="52">
        <f>ROUND(I63*388.2/378.2*100%*99.5%*99%*98.7%*99.6%*100.4%*100.4%*100.3%*100.1%*100%*100.5%*(1+0.9%),-1)</f>
        <v>78960</v>
      </c>
      <c r="L63" s="53">
        <v>0.12</v>
      </c>
      <c r="M63" s="52">
        <f t="shared" si="0"/>
        <v>9480</v>
      </c>
      <c r="N63" s="54">
        <f t="shared" si="1"/>
        <v>-54.7499433180988</v>
      </c>
      <c r="O63" s="49"/>
    </row>
    <row r="64" ht="25.5" spans="1:15">
      <c r="A64" s="49">
        <v>59</v>
      </c>
      <c r="B64" s="49" t="s">
        <v>111</v>
      </c>
      <c r="C64" s="49" t="s">
        <v>110</v>
      </c>
      <c r="D64" s="50" t="s">
        <v>54</v>
      </c>
      <c r="E64" s="49" t="s">
        <v>55</v>
      </c>
      <c r="F64" s="49">
        <v>1</v>
      </c>
      <c r="G64" s="49" t="s">
        <v>23</v>
      </c>
      <c r="H64" s="49" t="s">
        <v>23</v>
      </c>
      <c r="I64" s="52">
        <v>77407.27</v>
      </c>
      <c r="J64" s="52">
        <v>20950.25</v>
      </c>
      <c r="K64" s="52">
        <f>ROUND(I64*388.2/378.2*100%*99.5%*99%*98.7%*99.6%*100.4%*100.4%*100.3%*100.1%*100%*100.5%*(1+0.9%),-1)</f>
        <v>78960</v>
      </c>
      <c r="L64" s="53">
        <v>0.12</v>
      </c>
      <c r="M64" s="52">
        <f t="shared" si="0"/>
        <v>9480</v>
      </c>
      <c r="N64" s="54">
        <f t="shared" si="1"/>
        <v>-54.7499433180988</v>
      </c>
      <c r="O64" s="49"/>
    </row>
    <row r="65" ht="25.5" spans="1:15">
      <c r="A65" s="49">
        <v>60</v>
      </c>
      <c r="B65" s="49" t="s">
        <v>112</v>
      </c>
      <c r="C65" s="49" t="s">
        <v>113</v>
      </c>
      <c r="D65" s="50" t="s">
        <v>54</v>
      </c>
      <c r="E65" s="49" t="s">
        <v>55</v>
      </c>
      <c r="F65" s="49">
        <v>1</v>
      </c>
      <c r="G65" s="49" t="s">
        <v>23</v>
      </c>
      <c r="H65" s="49" t="s">
        <v>23</v>
      </c>
      <c r="I65" s="52">
        <v>719545.17</v>
      </c>
      <c r="J65" s="52">
        <v>194744.69</v>
      </c>
      <c r="K65" s="52">
        <f>ROUND(I65*388.2/378.2*100%*99.5%*99%*98.7%*99.6%*100.4%*100.4%*100.3%*100.1%*100%*100.5%*(1+0.9%),-1)</f>
        <v>733980</v>
      </c>
      <c r="L65" s="53">
        <v>0.12</v>
      </c>
      <c r="M65" s="52">
        <f t="shared" si="0"/>
        <v>88080</v>
      </c>
      <c r="N65" s="54">
        <f t="shared" si="1"/>
        <v>-54.7715524361666</v>
      </c>
      <c r="O65" s="49"/>
    </row>
    <row r="66" ht="24" spans="1:15">
      <c r="A66" s="49">
        <v>61</v>
      </c>
      <c r="B66" s="49" t="s">
        <v>114</v>
      </c>
      <c r="C66" s="49" t="s">
        <v>115</v>
      </c>
      <c r="D66" s="50" t="s">
        <v>54</v>
      </c>
      <c r="E66" s="49" t="s">
        <v>55</v>
      </c>
      <c r="F66" s="49">
        <v>1</v>
      </c>
      <c r="G66" s="49" t="s">
        <v>23</v>
      </c>
      <c r="H66" s="49" t="s">
        <v>23</v>
      </c>
      <c r="I66" s="52">
        <v>127139.74</v>
      </c>
      <c r="J66" s="52">
        <v>34410.44</v>
      </c>
      <c r="K66" s="52">
        <f>ROUND(I66*388.2/378.2*100%*99.5%*99%*98.7%*99.6%*100.4%*100.4%*100.3%*100.1%*100%*100.5%,-1)</f>
        <v>128530</v>
      </c>
      <c r="L66" s="53">
        <v>0.12</v>
      </c>
      <c r="M66" s="52">
        <f t="shared" si="0"/>
        <v>15420</v>
      </c>
      <c r="N66" s="54">
        <f t="shared" si="1"/>
        <v>-55.1880185199608</v>
      </c>
      <c r="O66" s="49"/>
    </row>
    <row r="67" ht="24" spans="1:15">
      <c r="A67" s="49">
        <v>62</v>
      </c>
      <c r="B67" s="49" t="s">
        <v>116</v>
      </c>
      <c r="C67" s="49" t="s">
        <v>117</v>
      </c>
      <c r="D67" s="50" t="s">
        <v>54</v>
      </c>
      <c r="E67" s="49" t="s">
        <v>55</v>
      </c>
      <c r="F67" s="49">
        <v>1</v>
      </c>
      <c r="G67" s="49" t="s">
        <v>23</v>
      </c>
      <c r="H67" s="49" t="s">
        <v>23</v>
      </c>
      <c r="I67" s="52">
        <v>246607.26</v>
      </c>
      <c r="J67" s="52">
        <v>66744.23</v>
      </c>
      <c r="K67" s="52">
        <f>ROUND(I67*388.2/378.2*100%*99.5%*99%*98.7%*99.6%*100.4%*100.4%*100.3%*100.1%*100%*100.5%,-1)</f>
        <v>249310</v>
      </c>
      <c r="L67" s="53">
        <v>0.12</v>
      </c>
      <c r="M67" s="52">
        <f t="shared" si="0"/>
        <v>29920</v>
      </c>
      <c r="N67" s="54">
        <f t="shared" si="1"/>
        <v>-55.1721549563161</v>
      </c>
      <c r="O67" s="49"/>
    </row>
    <row r="68" ht="24" spans="1:15">
      <c r="A68" s="49">
        <v>63</v>
      </c>
      <c r="B68" s="49" t="s">
        <v>118</v>
      </c>
      <c r="C68" s="49" t="s">
        <v>119</v>
      </c>
      <c r="D68" s="50" t="s">
        <v>54</v>
      </c>
      <c r="E68" s="49" t="s">
        <v>55</v>
      </c>
      <c r="F68" s="49">
        <v>1</v>
      </c>
      <c r="G68" s="49" t="s">
        <v>23</v>
      </c>
      <c r="H68" s="49" t="s">
        <v>23</v>
      </c>
      <c r="I68" s="52">
        <v>38361.13</v>
      </c>
      <c r="J68" s="52">
        <v>2525.45</v>
      </c>
      <c r="K68" s="52">
        <f t="shared" ref="K68:K75" si="3">ROUND(I68*388.2/378.2*100%*99.5%*99%*98.7%*99.6%*100.4%*100.4%*100.3%*100.1%*100%*100.5%*(1+0.9%),-1)</f>
        <v>39130</v>
      </c>
      <c r="L68" s="53">
        <v>0.12</v>
      </c>
      <c r="M68" s="52">
        <f t="shared" si="0"/>
        <v>4700</v>
      </c>
      <c r="N68" s="54">
        <f t="shared" si="1"/>
        <v>86.1054465540795</v>
      </c>
      <c r="O68" s="49"/>
    </row>
    <row r="69" ht="24" spans="1:15">
      <c r="A69" s="49">
        <v>64</v>
      </c>
      <c r="B69" s="49" t="s">
        <v>120</v>
      </c>
      <c r="C69" s="49" t="s">
        <v>119</v>
      </c>
      <c r="D69" s="50" t="s">
        <v>54</v>
      </c>
      <c r="E69" s="49" t="s">
        <v>55</v>
      </c>
      <c r="F69" s="49">
        <v>1</v>
      </c>
      <c r="G69" s="49" t="s">
        <v>23</v>
      </c>
      <c r="H69" s="49" t="s">
        <v>23</v>
      </c>
      <c r="I69" s="52">
        <v>38361.13</v>
      </c>
      <c r="J69" s="52">
        <v>2525.45</v>
      </c>
      <c r="K69" s="52">
        <f t="shared" si="3"/>
        <v>39130</v>
      </c>
      <c r="L69" s="53">
        <v>0.12</v>
      </c>
      <c r="M69" s="52">
        <f t="shared" si="0"/>
        <v>4700</v>
      </c>
      <c r="N69" s="54">
        <f t="shared" si="1"/>
        <v>86.1054465540795</v>
      </c>
      <c r="O69" s="49"/>
    </row>
    <row r="70" ht="24" spans="1:15">
      <c r="A70" s="49">
        <v>65</v>
      </c>
      <c r="B70" s="49" t="s">
        <v>121</v>
      </c>
      <c r="C70" s="49" t="s">
        <v>119</v>
      </c>
      <c r="D70" s="50" t="s">
        <v>54</v>
      </c>
      <c r="E70" s="49" t="s">
        <v>55</v>
      </c>
      <c r="F70" s="49">
        <v>1</v>
      </c>
      <c r="G70" s="49" t="s">
        <v>23</v>
      </c>
      <c r="H70" s="49" t="s">
        <v>23</v>
      </c>
      <c r="I70" s="52">
        <v>38361.13</v>
      </c>
      <c r="J70" s="52">
        <v>2525.45</v>
      </c>
      <c r="K70" s="52">
        <f t="shared" si="3"/>
        <v>39130</v>
      </c>
      <c r="L70" s="53">
        <v>0.12</v>
      </c>
      <c r="M70" s="52">
        <f t="shared" si="0"/>
        <v>4700</v>
      </c>
      <c r="N70" s="54">
        <f t="shared" si="1"/>
        <v>86.1054465540795</v>
      </c>
      <c r="O70" s="49"/>
    </row>
    <row r="71" ht="24" spans="1:15">
      <c r="A71" s="49">
        <v>66</v>
      </c>
      <c r="B71" s="49" t="s">
        <v>122</v>
      </c>
      <c r="C71" s="49" t="s">
        <v>123</v>
      </c>
      <c r="D71" s="50" t="s">
        <v>54</v>
      </c>
      <c r="E71" s="49" t="s">
        <v>55</v>
      </c>
      <c r="F71" s="49">
        <v>1</v>
      </c>
      <c r="G71" s="49" t="s">
        <v>23</v>
      </c>
      <c r="H71" s="49" t="s">
        <v>23</v>
      </c>
      <c r="I71" s="52">
        <v>65761.94</v>
      </c>
      <c r="J71" s="52">
        <v>17798.35</v>
      </c>
      <c r="K71" s="52">
        <f t="shared" si="3"/>
        <v>67080</v>
      </c>
      <c r="L71" s="53">
        <v>0.12</v>
      </c>
      <c r="M71" s="52">
        <f t="shared" ref="M71:M134" si="4">ROUND(K71*L71,-1)</f>
        <v>8050</v>
      </c>
      <c r="N71" s="54">
        <f t="shared" ref="N71:N134" si="5">IF(J71=0,,(M71-J71)/J71)*100</f>
        <v>-54.7710883312217</v>
      </c>
      <c r="O71" s="49"/>
    </row>
    <row r="72" ht="24" spans="1:15">
      <c r="A72" s="49">
        <v>67</v>
      </c>
      <c r="B72" s="49" t="s">
        <v>124</v>
      </c>
      <c r="C72" s="49" t="s">
        <v>125</v>
      </c>
      <c r="D72" s="50" t="s">
        <v>54</v>
      </c>
      <c r="E72" s="49" t="s">
        <v>55</v>
      </c>
      <c r="F72" s="49">
        <v>1</v>
      </c>
      <c r="G72" s="49" t="s">
        <v>23</v>
      </c>
      <c r="H72" s="49" t="s">
        <v>23</v>
      </c>
      <c r="I72" s="52">
        <v>242635.18</v>
      </c>
      <c r="J72" s="52">
        <v>65669.15</v>
      </c>
      <c r="K72" s="52">
        <f t="shared" si="3"/>
        <v>247500</v>
      </c>
      <c r="L72" s="53">
        <v>0.12</v>
      </c>
      <c r="M72" s="52">
        <f t="shared" si="4"/>
        <v>29700</v>
      </c>
      <c r="N72" s="54">
        <f t="shared" si="5"/>
        <v>-54.77328395449</v>
      </c>
      <c r="O72" s="49"/>
    </row>
    <row r="73" ht="24" spans="1:15">
      <c r="A73" s="49">
        <v>68</v>
      </c>
      <c r="B73" s="49" t="s">
        <v>126</v>
      </c>
      <c r="C73" s="49" t="s">
        <v>127</v>
      </c>
      <c r="D73" s="50" t="s">
        <v>54</v>
      </c>
      <c r="E73" s="49" t="s">
        <v>55</v>
      </c>
      <c r="F73" s="49">
        <v>1</v>
      </c>
      <c r="G73" s="49" t="s">
        <v>23</v>
      </c>
      <c r="H73" s="49" t="s">
        <v>23</v>
      </c>
      <c r="I73" s="52">
        <v>70388.7</v>
      </c>
      <c r="J73" s="52">
        <v>19050.74</v>
      </c>
      <c r="K73" s="52">
        <f t="shared" si="3"/>
        <v>71800</v>
      </c>
      <c r="L73" s="53">
        <v>0.12</v>
      </c>
      <c r="M73" s="52">
        <f t="shared" si="4"/>
        <v>8620</v>
      </c>
      <c r="N73" s="54">
        <f t="shared" si="5"/>
        <v>-54.7524138169961</v>
      </c>
      <c r="O73" s="49"/>
    </row>
    <row r="74" ht="24" spans="1:15">
      <c r="A74" s="49">
        <v>69</v>
      </c>
      <c r="B74" s="49" t="s">
        <v>128</v>
      </c>
      <c r="C74" s="49" t="s">
        <v>119</v>
      </c>
      <c r="D74" s="50" t="s">
        <v>54</v>
      </c>
      <c r="E74" s="49" t="s">
        <v>55</v>
      </c>
      <c r="F74" s="49">
        <v>1</v>
      </c>
      <c r="G74" s="49" t="s">
        <v>23</v>
      </c>
      <c r="H74" s="49" t="s">
        <v>23</v>
      </c>
      <c r="I74" s="52">
        <v>38361.13</v>
      </c>
      <c r="J74" s="52">
        <v>2525.45</v>
      </c>
      <c r="K74" s="52">
        <f t="shared" si="3"/>
        <v>39130</v>
      </c>
      <c r="L74" s="53">
        <v>0.12</v>
      </c>
      <c r="M74" s="52">
        <f t="shared" si="4"/>
        <v>4700</v>
      </c>
      <c r="N74" s="54">
        <f t="shared" si="5"/>
        <v>86.1054465540795</v>
      </c>
      <c r="O74" s="49"/>
    </row>
    <row r="75" ht="24" spans="1:15">
      <c r="A75" s="49">
        <v>70</v>
      </c>
      <c r="B75" s="49" t="s">
        <v>129</v>
      </c>
      <c r="C75" s="49" t="s">
        <v>130</v>
      </c>
      <c r="D75" s="50" t="s">
        <v>54</v>
      </c>
      <c r="E75" s="49" t="s">
        <v>55</v>
      </c>
      <c r="F75" s="49">
        <v>1</v>
      </c>
      <c r="G75" s="49" t="s">
        <v>23</v>
      </c>
      <c r="H75" s="49" t="s">
        <v>23</v>
      </c>
      <c r="I75" s="52">
        <v>336345.94</v>
      </c>
      <c r="J75" s="52">
        <v>91031.93</v>
      </c>
      <c r="K75" s="52">
        <f t="shared" si="3"/>
        <v>343100</v>
      </c>
      <c r="L75" s="53">
        <v>0.12</v>
      </c>
      <c r="M75" s="52">
        <f t="shared" si="4"/>
        <v>41170</v>
      </c>
      <c r="N75" s="54">
        <f t="shared" si="5"/>
        <v>-54.7741105785629</v>
      </c>
      <c r="O75" s="49"/>
    </row>
    <row r="76" ht="24" spans="1:15">
      <c r="A76" s="49">
        <v>71</v>
      </c>
      <c r="B76" s="49" t="s">
        <v>131</v>
      </c>
      <c r="C76" s="49" t="s">
        <v>132</v>
      </c>
      <c r="D76" s="50" t="s">
        <v>54</v>
      </c>
      <c r="E76" s="49" t="s">
        <v>55</v>
      </c>
      <c r="F76" s="49">
        <v>1</v>
      </c>
      <c r="G76" s="49" t="s">
        <v>23</v>
      </c>
      <c r="H76" s="49" t="s">
        <v>23</v>
      </c>
      <c r="I76" s="52">
        <v>30140.88</v>
      </c>
      <c r="J76" s="52">
        <v>1984.27</v>
      </c>
      <c r="K76" s="52">
        <f>ROUND(I76*388.2/378.2*100%*99.5%*99%*98.7%*99.6%*100.4%*100.4%*100.3%*100.1%*100%*100.5%,-1)</f>
        <v>30470</v>
      </c>
      <c r="L76" s="53">
        <v>0.12</v>
      </c>
      <c r="M76" s="52">
        <f t="shared" si="4"/>
        <v>3660</v>
      </c>
      <c r="N76" s="54">
        <f t="shared" si="5"/>
        <v>84.4507047931985</v>
      </c>
      <c r="O76" s="49"/>
    </row>
    <row r="77" ht="24" spans="1:15">
      <c r="A77" s="49">
        <v>72</v>
      </c>
      <c r="B77" s="49" t="s">
        <v>133</v>
      </c>
      <c r="C77" s="49" t="s">
        <v>132</v>
      </c>
      <c r="D77" s="50" t="s">
        <v>54</v>
      </c>
      <c r="E77" s="49" t="s">
        <v>55</v>
      </c>
      <c r="F77" s="49">
        <v>1</v>
      </c>
      <c r="G77" s="49" t="s">
        <v>23</v>
      </c>
      <c r="H77" s="49" t="s">
        <v>23</v>
      </c>
      <c r="I77" s="52">
        <v>30140.88</v>
      </c>
      <c r="J77" s="52">
        <v>1984.27</v>
      </c>
      <c r="K77" s="52">
        <f>ROUND(I77*388.2/378.2*100%*99.5%*99%*98.7%*99.6%*100.4%*100.4%*100.3%*100.1%*100%*100.5%,-1)</f>
        <v>30470</v>
      </c>
      <c r="L77" s="53">
        <v>0.12</v>
      </c>
      <c r="M77" s="52">
        <f t="shared" si="4"/>
        <v>3660</v>
      </c>
      <c r="N77" s="54">
        <f t="shared" si="5"/>
        <v>84.4507047931985</v>
      </c>
      <c r="O77" s="49"/>
    </row>
    <row r="78" ht="24" spans="1:15">
      <c r="A78" s="49">
        <v>73</v>
      </c>
      <c r="B78" s="49" t="s">
        <v>134</v>
      </c>
      <c r="C78" s="49" t="s">
        <v>135</v>
      </c>
      <c r="D78" s="50" t="s">
        <v>54</v>
      </c>
      <c r="E78" s="49" t="s">
        <v>55</v>
      </c>
      <c r="F78" s="49">
        <v>1</v>
      </c>
      <c r="G78" s="49" t="s">
        <v>23</v>
      </c>
      <c r="H78" s="49" t="s">
        <v>23</v>
      </c>
      <c r="I78" s="52">
        <v>436358.19</v>
      </c>
      <c r="J78" s="52">
        <v>118100.47</v>
      </c>
      <c r="K78" s="52">
        <f>ROUND(I78*388.2/378.2*100%*99.5%*99%*98.7%*99.6%*100.4%*100.4%*100.3%*100.1%*100%*100.5%*(1+0.9%),-1)</f>
        <v>445110</v>
      </c>
      <c r="L78" s="53">
        <v>0.12</v>
      </c>
      <c r="M78" s="52">
        <f t="shared" si="4"/>
        <v>53410</v>
      </c>
      <c r="N78" s="54">
        <f t="shared" si="5"/>
        <v>-54.7757938643259</v>
      </c>
      <c r="O78" s="49"/>
    </row>
    <row r="79" ht="24" spans="1:15">
      <c r="A79" s="49">
        <v>74</v>
      </c>
      <c r="B79" s="49" t="s">
        <v>134</v>
      </c>
      <c r="C79" s="49" t="s">
        <v>135</v>
      </c>
      <c r="D79" s="50" t="s">
        <v>54</v>
      </c>
      <c r="E79" s="49" t="s">
        <v>55</v>
      </c>
      <c r="F79" s="49">
        <v>1</v>
      </c>
      <c r="G79" s="49" t="s">
        <v>23</v>
      </c>
      <c r="H79" s="49" t="s">
        <v>23</v>
      </c>
      <c r="I79" s="52">
        <v>436358.18</v>
      </c>
      <c r="J79" s="52">
        <v>118100.47</v>
      </c>
      <c r="K79" s="52">
        <f>ROUND(I79*388.2/378.2*100%*99.5%*99%*98.7%*99.6%*100.4%*100.4%*100.3%*100.1%*100%*100.5%*(1+0.9%),-1)</f>
        <v>445110</v>
      </c>
      <c r="L79" s="53">
        <v>0.12</v>
      </c>
      <c r="M79" s="52">
        <f t="shared" si="4"/>
        <v>53410</v>
      </c>
      <c r="N79" s="54">
        <f t="shared" si="5"/>
        <v>-54.7757938643259</v>
      </c>
      <c r="O79" s="49"/>
    </row>
    <row r="80" ht="24" spans="1:15">
      <c r="A80" s="49">
        <v>75</v>
      </c>
      <c r="B80" s="49" t="s">
        <v>134</v>
      </c>
      <c r="C80" s="49" t="s">
        <v>135</v>
      </c>
      <c r="D80" s="50" t="s">
        <v>54</v>
      </c>
      <c r="E80" s="49" t="s">
        <v>55</v>
      </c>
      <c r="F80" s="49">
        <v>1</v>
      </c>
      <c r="G80" s="49" t="s">
        <v>23</v>
      </c>
      <c r="H80" s="49" t="s">
        <v>23</v>
      </c>
      <c r="I80" s="52">
        <v>436358.18</v>
      </c>
      <c r="J80" s="52">
        <v>118100.47</v>
      </c>
      <c r="K80" s="52">
        <f>ROUND(I80*388.2/378.2*100%*99.5%*99%*98.7%*99.6%*100.4%*100.4%*100.3%*100.1%*100%*100.5%*(1+0.9%),-1)</f>
        <v>445110</v>
      </c>
      <c r="L80" s="53">
        <v>0.12</v>
      </c>
      <c r="M80" s="52">
        <f t="shared" si="4"/>
        <v>53410</v>
      </c>
      <c r="N80" s="54">
        <f t="shared" si="5"/>
        <v>-54.7757938643259</v>
      </c>
      <c r="O80" s="49"/>
    </row>
    <row r="81" ht="24" spans="1:15">
      <c r="A81" s="49">
        <v>76</v>
      </c>
      <c r="B81" s="49" t="s">
        <v>136</v>
      </c>
      <c r="C81" s="49" t="s">
        <v>137</v>
      </c>
      <c r="D81" s="50" t="s">
        <v>54</v>
      </c>
      <c r="E81" s="49" t="s">
        <v>55</v>
      </c>
      <c r="F81" s="49">
        <v>1</v>
      </c>
      <c r="G81" s="49" t="s">
        <v>23</v>
      </c>
      <c r="H81" s="49" t="s">
        <v>23</v>
      </c>
      <c r="I81" s="52">
        <v>40005.17</v>
      </c>
      <c r="J81" s="52">
        <v>2633.67</v>
      </c>
      <c r="K81" s="52">
        <f>ROUND(I81*388.2/378.2*100%*99.5%*99%*98.7%*99.6%*100.4%*100.4%*100.3%*100.1%*100%*100.5%*(1+0.9%),-1)</f>
        <v>40810</v>
      </c>
      <c r="L81" s="53">
        <v>0.12</v>
      </c>
      <c r="M81" s="52">
        <f t="shared" si="4"/>
        <v>4900</v>
      </c>
      <c r="N81" s="54">
        <f t="shared" si="5"/>
        <v>86.0521629513189</v>
      </c>
      <c r="O81" s="49"/>
    </row>
    <row r="82" ht="24" spans="1:15">
      <c r="A82" s="49">
        <v>77</v>
      </c>
      <c r="B82" s="49" t="s">
        <v>138</v>
      </c>
      <c r="C82" s="49" t="s">
        <v>139</v>
      </c>
      <c r="D82" s="50" t="s">
        <v>54</v>
      </c>
      <c r="E82" s="49" t="s">
        <v>55</v>
      </c>
      <c r="F82" s="49">
        <v>1</v>
      </c>
      <c r="G82" s="49" t="s">
        <v>23</v>
      </c>
      <c r="H82" s="49" t="s">
        <v>23</v>
      </c>
      <c r="I82" s="52">
        <v>41101.21</v>
      </c>
      <c r="J82" s="52">
        <v>2705.83</v>
      </c>
      <c r="K82" s="52">
        <f>ROUND(I82*388.2/378.2*100%*99.5%*99%*98.7%*99.6%*100.4%*100.4%*100.3%*100.1%*100%*100.5%*(1+0.9%),-1)</f>
        <v>41930</v>
      </c>
      <c r="L82" s="53">
        <v>0.12</v>
      </c>
      <c r="M82" s="52">
        <f t="shared" si="4"/>
        <v>5030</v>
      </c>
      <c r="N82" s="54">
        <f t="shared" si="5"/>
        <v>85.8949010100413</v>
      </c>
      <c r="O82" s="49"/>
    </row>
    <row r="83" ht="24" spans="1:15">
      <c r="A83" s="49">
        <v>78</v>
      </c>
      <c r="B83" s="49" t="s">
        <v>140</v>
      </c>
      <c r="C83" s="49" t="s">
        <v>141</v>
      </c>
      <c r="D83" s="50" t="s">
        <v>54</v>
      </c>
      <c r="E83" s="49" t="s">
        <v>55</v>
      </c>
      <c r="F83" s="49">
        <v>1</v>
      </c>
      <c r="G83" s="49" t="s">
        <v>23</v>
      </c>
      <c r="H83" s="49" t="s">
        <v>23</v>
      </c>
      <c r="I83" s="52">
        <v>899415.77</v>
      </c>
      <c r="J83" s="52">
        <v>243426.86</v>
      </c>
      <c r="K83" s="52">
        <f>ROUND(I83*388.2/378.2*100%*99.5%*99%*98.7%*99.6%*100.4%*100.4%*100.3%*100.1%*100%*100.5%,-1)</f>
        <v>909280</v>
      </c>
      <c r="L83" s="53">
        <v>0.12</v>
      </c>
      <c r="M83" s="52">
        <f t="shared" si="4"/>
        <v>109110</v>
      </c>
      <c r="N83" s="54">
        <f t="shared" si="5"/>
        <v>-55.1775017760982</v>
      </c>
      <c r="O83" s="49"/>
    </row>
    <row r="84" ht="24" spans="1:15">
      <c r="A84" s="49">
        <v>79</v>
      </c>
      <c r="B84" s="49" t="s">
        <v>142</v>
      </c>
      <c r="C84" s="49" t="s">
        <v>143</v>
      </c>
      <c r="D84" s="50" t="s">
        <v>54</v>
      </c>
      <c r="E84" s="49" t="s">
        <v>55</v>
      </c>
      <c r="F84" s="49">
        <v>1</v>
      </c>
      <c r="G84" s="49" t="s">
        <v>23</v>
      </c>
      <c r="H84" s="49" t="s">
        <v>23</v>
      </c>
      <c r="I84" s="52">
        <v>1736081.61</v>
      </c>
      <c r="J84" s="52">
        <v>469870.15</v>
      </c>
      <c r="K84" s="52">
        <f t="shared" ref="K84:K90" si="6">ROUND(I84*388.2/378.2*100%*99.5%*99%*98.7%*99.6%*100.4%*100.4%*100.3%*100.1%*100%*100.5%*(1+0.9%),-1)</f>
        <v>1770920</v>
      </c>
      <c r="L84" s="53">
        <v>0.12</v>
      </c>
      <c r="M84" s="52">
        <f t="shared" si="4"/>
        <v>212510</v>
      </c>
      <c r="N84" s="54">
        <f t="shared" si="5"/>
        <v>-54.7726111139429</v>
      </c>
      <c r="O84" s="49"/>
    </row>
    <row r="85" ht="24" spans="1:15">
      <c r="A85" s="49">
        <v>80</v>
      </c>
      <c r="B85" s="49" t="s">
        <v>144</v>
      </c>
      <c r="C85" s="49" t="s">
        <v>145</v>
      </c>
      <c r="D85" s="50" t="s">
        <v>54</v>
      </c>
      <c r="E85" s="49" t="s">
        <v>55</v>
      </c>
      <c r="F85" s="49">
        <v>1</v>
      </c>
      <c r="G85" s="49" t="s">
        <v>23</v>
      </c>
      <c r="H85" s="49" t="s">
        <v>23</v>
      </c>
      <c r="I85" s="52">
        <v>179883.15</v>
      </c>
      <c r="J85" s="52">
        <v>48685.37</v>
      </c>
      <c r="K85" s="52">
        <f t="shared" si="6"/>
        <v>183490</v>
      </c>
      <c r="L85" s="53">
        <v>0.12</v>
      </c>
      <c r="M85" s="52">
        <f t="shared" si="4"/>
        <v>22020</v>
      </c>
      <c r="N85" s="54">
        <f t="shared" si="5"/>
        <v>-54.7708069179715</v>
      </c>
      <c r="O85" s="49"/>
    </row>
    <row r="86" ht="25.5" spans="1:15">
      <c r="A86" s="49">
        <v>81</v>
      </c>
      <c r="B86" s="49" t="s">
        <v>146</v>
      </c>
      <c r="C86" s="49" t="s">
        <v>147</v>
      </c>
      <c r="D86" s="50" t="s">
        <v>54</v>
      </c>
      <c r="E86" s="49" t="s">
        <v>55</v>
      </c>
      <c r="F86" s="49">
        <v>1</v>
      </c>
      <c r="G86" s="49" t="s">
        <v>23</v>
      </c>
      <c r="H86" s="49" t="s">
        <v>23</v>
      </c>
      <c r="I86" s="52">
        <v>62749.94</v>
      </c>
      <c r="J86" s="52">
        <v>16983.23</v>
      </c>
      <c r="K86" s="52">
        <f t="shared" si="6"/>
        <v>64010</v>
      </c>
      <c r="L86" s="53">
        <v>0.12</v>
      </c>
      <c r="M86" s="52">
        <f t="shared" si="4"/>
        <v>7680</v>
      </c>
      <c r="N86" s="54">
        <f t="shared" si="5"/>
        <v>-54.778920146521</v>
      </c>
      <c r="O86" s="49"/>
    </row>
    <row r="87" ht="25.5" spans="1:15">
      <c r="A87" s="49">
        <v>82</v>
      </c>
      <c r="B87" s="49" t="s">
        <v>146</v>
      </c>
      <c r="C87" s="49" t="s">
        <v>147</v>
      </c>
      <c r="D87" s="50" t="s">
        <v>54</v>
      </c>
      <c r="E87" s="49" t="s">
        <v>55</v>
      </c>
      <c r="F87" s="49">
        <v>1</v>
      </c>
      <c r="G87" s="49" t="s">
        <v>23</v>
      </c>
      <c r="H87" s="49" t="s">
        <v>23</v>
      </c>
      <c r="I87" s="52">
        <v>62749.94</v>
      </c>
      <c r="J87" s="52">
        <v>16983.23</v>
      </c>
      <c r="K87" s="52">
        <f t="shared" si="6"/>
        <v>64010</v>
      </c>
      <c r="L87" s="53">
        <v>0.12</v>
      </c>
      <c r="M87" s="52">
        <f t="shared" si="4"/>
        <v>7680</v>
      </c>
      <c r="N87" s="54">
        <f t="shared" si="5"/>
        <v>-54.778920146521</v>
      </c>
      <c r="O87" s="49"/>
    </row>
    <row r="88" ht="25.5" spans="1:15">
      <c r="A88" s="49">
        <v>83</v>
      </c>
      <c r="B88" s="49" t="s">
        <v>148</v>
      </c>
      <c r="C88" s="49" t="s">
        <v>149</v>
      </c>
      <c r="D88" s="50" t="s">
        <v>54</v>
      </c>
      <c r="E88" s="49" t="s">
        <v>55</v>
      </c>
      <c r="F88" s="49">
        <v>1</v>
      </c>
      <c r="G88" s="49" t="s">
        <v>23</v>
      </c>
      <c r="H88" s="49" t="s">
        <v>23</v>
      </c>
      <c r="I88" s="52">
        <v>182694.35</v>
      </c>
      <c r="J88" s="52">
        <v>49446.19</v>
      </c>
      <c r="K88" s="52">
        <f t="shared" si="6"/>
        <v>186360</v>
      </c>
      <c r="L88" s="53">
        <v>0.12</v>
      </c>
      <c r="M88" s="52">
        <f t="shared" si="4"/>
        <v>22360</v>
      </c>
      <c r="N88" s="54">
        <f t="shared" si="5"/>
        <v>-54.7791245392213</v>
      </c>
      <c r="O88" s="49"/>
    </row>
    <row r="89" ht="25.5" spans="1:15">
      <c r="A89" s="49">
        <v>84</v>
      </c>
      <c r="B89" s="49" t="s">
        <v>148</v>
      </c>
      <c r="C89" s="49" t="s">
        <v>149</v>
      </c>
      <c r="D89" s="50" t="s">
        <v>54</v>
      </c>
      <c r="E89" s="49" t="s">
        <v>55</v>
      </c>
      <c r="F89" s="49">
        <v>1</v>
      </c>
      <c r="G89" s="49" t="s">
        <v>23</v>
      </c>
      <c r="H89" s="49" t="s">
        <v>23</v>
      </c>
      <c r="I89" s="52">
        <v>182694.35</v>
      </c>
      <c r="J89" s="52">
        <v>49446.19</v>
      </c>
      <c r="K89" s="52">
        <f t="shared" si="6"/>
        <v>186360</v>
      </c>
      <c r="L89" s="53">
        <v>0.12</v>
      </c>
      <c r="M89" s="52">
        <f t="shared" si="4"/>
        <v>22360</v>
      </c>
      <c r="N89" s="54">
        <f t="shared" si="5"/>
        <v>-54.7791245392213</v>
      </c>
      <c r="O89" s="49"/>
    </row>
    <row r="90" ht="25.5" spans="1:15">
      <c r="A90" s="49">
        <v>85</v>
      </c>
      <c r="B90" s="49" t="s">
        <v>150</v>
      </c>
      <c r="C90" s="49" t="s">
        <v>151</v>
      </c>
      <c r="D90" s="50" t="s">
        <v>54</v>
      </c>
      <c r="E90" s="49" t="s">
        <v>55</v>
      </c>
      <c r="F90" s="49">
        <v>1</v>
      </c>
      <c r="G90" s="49" t="s">
        <v>23</v>
      </c>
      <c r="H90" s="49" t="s">
        <v>23</v>
      </c>
      <c r="I90" s="52">
        <v>52291.61</v>
      </c>
      <c r="J90" s="52">
        <v>14152.66</v>
      </c>
      <c r="K90" s="52">
        <f t="shared" si="6"/>
        <v>53340</v>
      </c>
      <c r="L90" s="53">
        <v>0.12</v>
      </c>
      <c r="M90" s="52">
        <f t="shared" si="4"/>
        <v>6400</v>
      </c>
      <c r="N90" s="54">
        <f t="shared" si="5"/>
        <v>-54.7788189640675</v>
      </c>
      <c r="O90" s="49"/>
    </row>
    <row r="91" ht="25.5" spans="1:15">
      <c r="A91" s="49">
        <v>86</v>
      </c>
      <c r="B91" s="49" t="s">
        <v>152</v>
      </c>
      <c r="C91" s="49" t="s">
        <v>153</v>
      </c>
      <c r="D91" s="50" t="s">
        <v>54</v>
      </c>
      <c r="E91" s="49" t="s">
        <v>55</v>
      </c>
      <c r="F91" s="49">
        <v>1</v>
      </c>
      <c r="G91" s="49" t="s">
        <v>23</v>
      </c>
      <c r="H91" s="49" t="s">
        <v>23</v>
      </c>
      <c r="I91" s="52">
        <v>59821.6</v>
      </c>
      <c r="J91" s="52">
        <v>16190.57</v>
      </c>
      <c r="K91" s="52">
        <f t="shared" ref="K91:K96" si="7">ROUND(I91*388.2/378.2*100%*99.5%*99%*98.7%*99.6%*100.4%*100.4%*100.3%*100.1%*100%*100.5%,-1)</f>
        <v>60480</v>
      </c>
      <c r="L91" s="53">
        <v>0.12</v>
      </c>
      <c r="M91" s="52">
        <f t="shared" si="4"/>
        <v>7260</v>
      </c>
      <c r="N91" s="54">
        <f t="shared" si="5"/>
        <v>-55.1590833429583</v>
      </c>
      <c r="O91" s="49"/>
    </row>
    <row r="92" ht="25.5" spans="1:15">
      <c r="A92" s="49">
        <v>87</v>
      </c>
      <c r="B92" s="49" t="s">
        <v>154</v>
      </c>
      <c r="C92" s="49" t="s">
        <v>155</v>
      </c>
      <c r="D92" s="50" t="s">
        <v>54</v>
      </c>
      <c r="E92" s="49" t="s">
        <v>55</v>
      </c>
      <c r="F92" s="49">
        <v>1</v>
      </c>
      <c r="G92" s="49" t="s">
        <v>23</v>
      </c>
      <c r="H92" s="49" t="s">
        <v>23</v>
      </c>
      <c r="I92" s="52">
        <v>119643.22</v>
      </c>
      <c r="J92" s="52">
        <v>32381.45</v>
      </c>
      <c r="K92" s="52">
        <f t="shared" si="7"/>
        <v>120960</v>
      </c>
      <c r="L92" s="53">
        <v>0.12</v>
      </c>
      <c r="M92" s="52">
        <f t="shared" si="4"/>
        <v>14520</v>
      </c>
      <c r="N92" s="54">
        <f t="shared" si="5"/>
        <v>-55.1595126221957</v>
      </c>
      <c r="O92" s="49"/>
    </row>
    <row r="93" ht="25.5" spans="1:15">
      <c r="A93" s="49">
        <v>88</v>
      </c>
      <c r="B93" s="49" t="s">
        <v>156</v>
      </c>
      <c r="C93" s="49" t="s">
        <v>157</v>
      </c>
      <c r="D93" s="50" t="s">
        <v>54</v>
      </c>
      <c r="E93" s="49" t="s">
        <v>55</v>
      </c>
      <c r="F93" s="49">
        <v>1</v>
      </c>
      <c r="G93" s="49" t="s">
        <v>23</v>
      </c>
      <c r="H93" s="49" t="s">
        <v>23</v>
      </c>
      <c r="I93" s="52">
        <v>172562.33</v>
      </c>
      <c r="J93" s="52">
        <v>46703.87</v>
      </c>
      <c r="K93" s="52">
        <f t="shared" si="7"/>
        <v>174450</v>
      </c>
      <c r="L93" s="53">
        <v>0.12</v>
      </c>
      <c r="M93" s="52">
        <f t="shared" si="4"/>
        <v>20930</v>
      </c>
      <c r="N93" s="54">
        <f t="shared" si="5"/>
        <v>-55.1857265789751</v>
      </c>
      <c r="O93" s="49"/>
    </row>
    <row r="94" ht="25.5" spans="1:15">
      <c r="A94" s="49">
        <v>89</v>
      </c>
      <c r="B94" s="49" t="s">
        <v>158</v>
      </c>
      <c r="C94" s="49" t="s">
        <v>159</v>
      </c>
      <c r="D94" s="50" t="s">
        <v>54</v>
      </c>
      <c r="E94" s="49" t="s">
        <v>55</v>
      </c>
      <c r="F94" s="49">
        <v>1</v>
      </c>
      <c r="G94" s="49" t="s">
        <v>23</v>
      </c>
      <c r="H94" s="49" t="s">
        <v>23</v>
      </c>
      <c r="I94" s="52">
        <v>149554.02</v>
      </c>
      <c r="J94" s="52">
        <v>40476.87</v>
      </c>
      <c r="K94" s="52">
        <f t="shared" si="7"/>
        <v>151190</v>
      </c>
      <c r="L94" s="53">
        <v>0.12</v>
      </c>
      <c r="M94" s="52">
        <f t="shared" si="4"/>
        <v>18140</v>
      </c>
      <c r="N94" s="54">
        <f t="shared" si="5"/>
        <v>-55.1842817885869</v>
      </c>
      <c r="O94" s="49"/>
    </row>
    <row r="95" ht="24" spans="1:15">
      <c r="A95" s="49">
        <v>90</v>
      </c>
      <c r="B95" s="49" t="s">
        <v>160</v>
      </c>
      <c r="C95" s="49" t="s">
        <v>161</v>
      </c>
      <c r="D95" s="50" t="s">
        <v>54</v>
      </c>
      <c r="E95" s="49" t="s">
        <v>55</v>
      </c>
      <c r="F95" s="49">
        <v>1</v>
      </c>
      <c r="G95" s="49" t="s">
        <v>23</v>
      </c>
      <c r="H95" s="49" t="s">
        <v>23</v>
      </c>
      <c r="I95" s="52">
        <v>15687.48</v>
      </c>
      <c r="J95" s="52">
        <v>1032.76</v>
      </c>
      <c r="K95" s="52">
        <f t="shared" si="7"/>
        <v>15860</v>
      </c>
      <c r="L95" s="53">
        <v>0.12</v>
      </c>
      <c r="M95" s="52">
        <f t="shared" si="4"/>
        <v>1900</v>
      </c>
      <c r="N95" s="54">
        <f t="shared" si="5"/>
        <v>83.9730431077888</v>
      </c>
      <c r="O95" s="49"/>
    </row>
    <row r="96" ht="24" spans="1:15">
      <c r="A96" s="49">
        <v>91</v>
      </c>
      <c r="B96" s="49" t="s">
        <v>162</v>
      </c>
      <c r="C96" s="49" t="s">
        <v>163</v>
      </c>
      <c r="D96" s="50" t="s">
        <v>54</v>
      </c>
      <c r="E96" s="49" t="s">
        <v>55</v>
      </c>
      <c r="F96" s="49">
        <v>1</v>
      </c>
      <c r="G96" s="49" t="s">
        <v>23</v>
      </c>
      <c r="H96" s="49" t="s">
        <v>23</v>
      </c>
      <c r="I96" s="52">
        <v>198708.14</v>
      </c>
      <c r="J96" s="52">
        <v>53780.26</v>
      </c>
      <c r="K96" s="52">
        <f t="shared" si="7"/>
        <v>200890</v>
      </c>
      <c r="L96" s="53">
        <v>0.12</v>
      </c>
      <c r="M96" s="52">
        <f t="shared" si="4"/>
        <v>24110</v>
      </c>
      <c r="N96" s="54">
        <f t="shared" si="5"/>
        <v>-55.1694246178802</v>
      </c>
      <c r="O96" s="49"/>
    </row>
    <row r="97" ht="24" spans="1:15">
      <c r="A97" s="49">
        <v>92</v>
      </c>
      <c r="B97" s="49" t="s">
        <v>164</v>
      </c>
      <c r="C97" s="49" t="s">
        <v>165</v>
      </c>
      <c r="D97" s="50" t="s">
        <v>54</v>
      </c>
      <c r="E97" s="49" t="s">
        <v>55</v>
      </c>
      <c r="F97" s="49">
        <v>1</v>
      </c>
      <c r="G97" s="49" t="s">
        <v>23</v>
      </c>
      <c r="H97" s="49" t="s">
        <v>23</v>
      </c>
      <c r="I97" s="52">
        <v>655736.85</v>
      </c>
      <c r="J97" s="52">
        <v>177475.14</v>
      </c>
      <c r="K97" s="52">
        <f>ROUND(I97*388.2/378.2*100%*99.5%*99%*98.7%*99.6%*100.4%*100.4%*100.3%*100.1%*100%*100.5%*(1+0.9%),-1)</f>
        <v>668900</v>
      </c>
      <c r="L97" s="53">
        <v>0.12</v>
      </c>
      <c r="M97" s="52">
        <f t="shared" si="4"/>
        <v>80270</v>
      </c>
      <c r="N97" s="54">
        <f t="shared" si="5"/>
        <v>-54.7711301988549</v>
      </c>
      <c r="O97" s="49"/>
    </row>
    <row r="98" ht="24" spans="1:15">
      <c r="A98" s="49">
        <v>93</v>
      </c>
      <c r="B98" s="49" t="s">
        <v>166</v>
      </c>
      <c r="C98" s="49" t="s">
        <v>167</v>
      </c>
      <c r="D98" s="50" t="s">
        <v>54</v>
      </c>
      <c r="E98" s="49" t="s">
        <v>55</v>
      </c>
      <c r="F98" s="49">
        <v>1</v>
      </c>
      <c r="G98" s="49" t="s">
        <v>23</v>
      </c>
      <c r="H98" s="49" t="s">
        <v>23</v>
      </c>
      <c r="I98" s="52">
        <v>87849.91</v>
      </c>
      <c r="J98" s="52">
        <v>23776.49</v>
      </c>
      <c r="K98" s="52">
        <f>ROUND(I98*388.2/378.2*100%*99.5%*99%*98.7%*99.6%*100.4%*100.4%*100.3%*100.1%*100%*100.5%*(1+0.9%),-1)</f>
        <v>89610</v>
      </c>
      <c r="L98" s="53">
        <v>0.12</v>
      </c>
      <c r="M98" s="52">
        <f t="shared" si="4"/>
        <v>10750</v>
      </c>
      <c r="N98" s="54">
        <f t="shared" si="5"/>
        <v>-54.787270955469</v>
      </c>
      <c r="O98" s="49"/>
    </row>
    <row r="99" ht="26.5" customHeight="1" spans="1:15">
      <c r="A99" s="49">
        <v>94</v>
      </c>
      <c r="B99" s="49" t="s">
        <v>168</v>
      </c>
      <c r="C99" s="49" t="s">
        <v>169</v>
      </c>
      <c r="D99" s="50" t="s">
        <v>170</v>
      </c>
      <c r="E99" s="49" t="s">
        <v>55</v>
      </c>
      <c r="F99" s="49">
        <v>1</v>
      </c>
      <c r="G99" s="49" t="s">
        <v>23</v>
      </c>
      <c r="H99" s="49" t="s">
        <v>23</v>
      </c>
      <c r="I99" s="52">
        <v>361857.97</v>
      </c>
      <c r="J99" s="52">
        <v>97936.81</v>
      </c>
      <c r="K99" s="52">
        <f>ROUND(I99*388.2/378.2*100%*99.5%*99%*98.7%*99.6%*100.4%*100.4%*100.3%*100.1%*100%*100.5%,-1)</f>
        <v>365830</v>
      </c>
      <c r="L99" s="53">
        <v>0.14</v>
      </c>
      <c r="M99" s="52">
        <f t="shared" si="4"/>
        <v>51220</v>
      </c>
      <c r="N99" s="54">
        <f t="shared" si="5"/>
        <v>-47.7009716775541</v>
      </c>
      <c r="O99" s="49"/>
    </row>
    <row r="100" ht="25.5" spans="1:15">
      <c r="A100" s="49">
        <v>95</v>
      </c>
      <c r="B100" s="49" t="s">
        <v>171</v>
      </c>
      <c r="C100" s="49" t="s">
        <v>172</v>
      </c>
      <c r="D100" s="50" t="s">
        <v>173</v>
      </c>
      <c r="E100" s="49" t="s">
        <v>55</v>
      </c>
      <c r="F100" s="49">
        <v>1</v>
      </c>
      <c r="G100" s="49" t="s">
        <v>23</v>
      </c>
      <c r="H100" s="49" t="s">
        <v>23</v>
      </c>
      <c r="I100" s="52">
        <v>742540.93</v>
      </c>
      <c r="J100" s="52">
        <v>200968.56</v>
      </c>
      <c r="K100" s="52">
        <f>ROUND(I100*388.2/378.2*100%*99.5%*99%*98.7%*99.6%*100.4%*100.4%*100.3%*100.1%*100%*100.5%,-1)</f>
        <v>750680</v>
      </c>
      <c r="L100" s="53">
        <v>0.14</v>
      </c>
      <c r="M100" s="52">
        <f t="shared" si="4"/>
        <v>105100</v>
      </c>
      <c r="N100" s="54">
        <f t="shared" si="5"/>
        <v>-47.7032626396885</v>
      </c>
      <c r="O100" s="49"/>
    </row>
    <row r="101" ht="25.5" spans="1:15">
      <c r="A101" s="49">
        <v>96</v>
      </c>
      <c r="B101" s="49" t="s">
        <v>174</v>
      </c>
      <c r="C101" s="49" t="s">
        <v>175</v>
      </c>
      <c r="D101" s="50" t="s">
        <v>176</v>
      </c>
      <c r="E101" s="50" t="s">
        <v>22</v>
      </c>
      <c r="F101" s="49">
        <v>1</v>
      </c>
      <c r="G101" s="49" t="s">
        <v>177</v>
      </c>
      <c r="H101" s="49" t="s">
        <v>177</v>
      </c>
      <c r="I101" s="52">
        <v>6800</v>
      </c>
      <c r="J101" s="52">
        <v>340</v>
      </c>
      <c r="K101" s="52">
        <v>4600</v>
      </c>
      <c r="L101" s="53">
        <v>0.03</v>
      </c>
      <c r="M101" s="52">
        <f t="shared" si="4"/>
        <v>140</v>
      </c>
      <c r="N101" s="54">
        <f t="shared" si="5"/>
        <v>-58.8235294117647</v>
      </c>
      <c r="O101" s="49"/>
    </row>
    <row r="102" ht="25.5" spans="1:15">
      <c r="A102" s="49">
        <v>97</v>
      </c>
      <c r="B102" s="49" t="s">
        <v>174</v>
      </c>
      <c r="C102" s="49" t="s">
        <v>178</v>
      </c>
      <c r="D102" s="50" t="s">
        <v>176</v>
      </c>
      <c r="E102" s="50" t="s">
        <v>22</v>
      </c>
      <c r="F102" s="49">
        <v>1</v>
      </c>
      <c r="G102" s="49" t="s">
        <v>177</v>
      </c>
      <c r="H102" s="49" t="s">
        <v>177</v>
      </c>
      <c r="I102" s="52">
        <v>6800</v>
      </c>
      <c r="J102" s="52">
        <v>340</v>
      </c>
      <c r="K102" s="52">
        <v>4600</v>
      </c>
      <c r="L102" s="53">
        <v>0.03</v>
      </c>
      <c r="M102" s="52">
        <f t="shared" si="4"/>
        <v>140</v>
      </c>
      <c r="N102" s="54">
        <f t="shared" si="5"/>
        <v>-58.8235294117647</v>
      </c>
      <c r="O102" s="49"/>
    </row>
    <row r="103" ht="25.5" spans="1:15">
      <c r="A103" s="49">
        <v>98</v>
      </c>
      <c r="B103" s="49" t="s">
        <v>174</v>
      </c>
      <c r="C103" s="49" t="s">
        <v>178</v>
      </c>
      <c r="D103" s="50" t="s">
        <v>176</v>
      </c>
      <c r="E103" s="50" t="s">
        <v>22</v>
      </c>
      <c r="F103" s="49">
        <v>1</v>
      </c>
      <c r="G103" s="49" t="s">
        <v>177</v>
      </c>
      <c r="H103" s="49" t="s">
        <v>177</v>
      </c>
      <c r="I103" s="52">
        <v>6800</v>
      </c>
      <c r="J103" s="52">
        <v>340</v>
      </c>
      <c r="K103" s="52">
        <v>4600</v>
      </c>
      <c r="L103" s="53">
        <v>0.03</v>
      </c>
      <c r="M103" s="52">
        <f t="shared" si="4"/>
        <v>140</v>
      </c>
      <c r="N103" s="54">
        <f t="shared" si="5"/>
        <v>-58.8235294117647</v>
      </c>
      <c r="O103" s="49"/>
    </row>
    <row r="104" ht="13.5" spans="1:15">
      <c r="A104" s="49">
        <v>99</v>
      </c>
      <c r="B104" s="49" t="s">
        <v>179</v>
      </c>
      <c r="C104" s="49" t="s">
        <v>180</v>
      </c>
      <c r="D104" s="50" t="s">
        <v>180</v>
      </c>
      <c r="E104" s="50" t="s">
        <v>22</v>
      </c>
      <c r="F104" s="49">
        <v>1</v>
      </c>
      <c r="G104" s="49" t="s">
        <v>181</v>
      </c>
      <c r="H104" s="49" t="s">
        <v>181</v>
      </c>
      <c r="I104" s="52">
        <v>3800</v>
      </c>
      <c r="J104" s="52">
        <v>190</v>
      </c>
      <c r="K104" s="52">
        <v>2350</v>
      </c>
      <c r="L104" s="53">
        <v>0.03</v>
      </c>
      <c r="M104" s="52">
        <f t="shared" si="4"/>
        <v>70</v>
      </c>
      <c r="N104" s="54">
        <f t="shared" si="5"/>
        <v>-63.1578947368421</v>
      </c>
      <c r="O104" s="49"/>
    </row>
    <row r="105" ht="24" spans="1:16">
      <c r="A105" s="49">
        <v>100</v>
      </c>
      <c r="B105" s="49" t="s">
        <v>182</v>
      </c>
      <c r="C105" s="49" t="s">
        <v>165</v>
      </c>
      <c r="D105" s="50" t="s">
        <v>54</v>
      </c>
      <c r="E105" s="49" t="s">
        <v>183</v>
      </c>
      <c r="F105" s="49">
        <v>1</v>
      </c>
      <c r="G105" s="49" t="s">
        <v>23</v>
      </c>
      <c r="H105" s="49" t="s">
        <v>23</v>
      </c>
      <c r="I105" s="52">
        <v>17569.99</v>
      </c>
      <c r="J105" s="52">
        <v>1156.69</v>
      </c>
      <c r="K105" s="52">
        <f t="shared" ref="K105:K119" si="8">ROUND(I105*388.2/378.2*100%*99.5%*99%*98.7%*99.6%*100.4%*100.4%*100.3%*100.1%*100%*100.5%,-1)</f>
        <v>17760</v>
      </c>
      <c r="L105" s="53">
        <v>0.03</v>
      </c>
      <c r="M105" s="52">
        <f t="shared" si="4"/>
        <v>530</v>
      </c>
      <c r="N105" s="54">
        <f t="shared" si="5"/>
        <v>-54.1795986824473</v>
      </c>
      <c r="O105" s="49"/>
      <c r="P105" s="56"/>
    </row>
    <row r="106" ht="24" spans="1:16">
      <c r="A106" s="49">
        <v>101</v>
      </c>
      <c r="B106" s="49" t="s">
        <v>184</v>
      </c>
      <c r="C106" s="49" t="s">
        <v>165</v>
      </c>
      <c r="D106" s="50" t="s">
        <v>54</v>
      </c>
      <c r="E106" s="49" t="s">
        <v>183</v>
      </c>
      <c r="F106" s="49">
        <v>1</v>
      </c>
      <c r="G106" s="49" t="s">
        <v>23</v>
      </c>
      <c r="H106" s="49" t="s">
        <v>23</v>
      </c>
      <c r="I106" s="52">
        <v>5020</v>
      </c>
      <c r="J106" s="52">
        <v>330.49</v>
      </c>
      <c r="K106" s="52">
        <f t="shared" si="8"/>
        <v>5080</v>
      </c>
      <c r="L106" s="53">
        <v>0.03</v>
      </c>
      <c r="M106" s="52">
        <f t="shared" si="4"/>
        <v>150</v>
      </c>
      <c r="N106" s="54">
        <f t="shared" si="5"/>
        <v>-54.6128475899422</v>
      </c>
      <c r="O106" s="49"/>
      <c r="P106" s="56"/>
    </row>
    <row r="107" ht="24" spans="1:16">
      <c r="A107" s="49">
        <v>102</v>
      </c>
      <c r="B107" s="49" t="s">
        <v>185</v>
      </c>
      <c r="C107" s="49" t="s">
        <v>165</v>
      </c>
      <c r="D107" s="50" t="s">
        <v>54</v>
      </c>
      <c r="E107" s="49" t="s">
        <v>183</v>
      </c>
      <c r="F107" s="49">
        <v>1</v>
      </c>
      <c r="G107" s="49" t="s">
        <v>23</v>
      </c>
      <c r="H107" s="49" t="s">
        <v>23</v>
      </c>
      <c r="I107" s="52">
        <v>26773.3</v>
      </c>
      <c r="J107" s="52">
        <v>1762.57</v>
      </c>
      <c r="K107" s="52">
        <f t="shared" si="8"/>
        <v>27070</v>
      </c>
      <c r="L107" s="53">
        <v>0.03</v>
      </c>
      <c r="M107" s="52">
        <f t="shared" si="4"/>
        <v>810</v>
      </c>
      <c r="N107" s="54">
        <f t="shared" si="5"/>
        <v>-54.0443783792984</v>
      </c>
      <c r="O107" s="49"/>
      <c r="P107" s="56"/>
    </row>
    <row r="108" ht="24" spans="1:16">
      <c r="A108" s="49">
        <v>103</v>
      </c>
      <c r="B108" s="49" t="s">
        <v>186</v>
      </c>
      <c r="C108" s="49" t="s">
        <v>165</v>
      </c>
      <c r="D108" s="50" t="s">
        <v>54</v>
      </c>
      <c r="E108" s="50" t="s">
        <v>55</v>
      </c>
      <c r="F108" s="49">
        <v>1</v>
      </c>
      <c r="G108" s="49" t="s">
        <v>23</v>
      </c>
      <c r="H108" s="49" t="s">
        <v>23</v>
      </c>
      <c r="I108" s="52">
        <v>75299.93</v>
      </c>
      <c r="J108" s="52">
        <v>20380.06</v>
      </c>
      <c r="K108" s="52">
        <f t="shared" si="8"/>
        <v>76130</v>
      </c>
      <c r="L108" s="53">
        <v>0.03</v>
      </c>
      <c r="M108" s="52">
        <f t="shared" si="4"/>
        <v>2280</v>
      </c>
      <c r="N108" s="54">
        <f t="shared" si="5"/>
        <v>-88.8125942710669</v>
      </c>
      <c r="O108" s="49"/>
      <c r="P108" s="56"/>
    </row>
    <row r="109" ht="24" spans="1:16">
      <c r="A109" s="49">
        <v>104</v>
      </c>
      <c r="B109" s="49" t="s">
        <v>187</v>
      </c>
      <c r="C109" s="49" t="s">
        <v>165</v>
      </c>
      <c r="D109" s="50" t="s">
        <v>54</v>
      </c>
      <c r="E109" s="50" t="s">
        <v>55</v>
      </c>
      <c r="F109" s="49">
        <v>1</v>
      </c>
      <c r="G109" s="49" t="s">
        <v>23</v>
      </c>
      <c r="H109" s="49" t="s">
        <v>23</v>
      </c>
      <c r="I109" s="52">
        <v>6358.66</v>
      </c>
      <c r="J109" s="52">
        <v>418.6</v>
      </c>
      <c r="K109" s="52">
        <f t="shared" si="8"/>
        <v>6430</v>
      </c>
      <c r="L109" s="53">
        <v>0.03</v>
      </c>
      <c r="M109" s="52">
        <f t="shared" si="4"/>
        <v>190</v>
      </c>
      <c r="N109" s="54">
        <f t="shared" si="5"/>
        <v>-54.6106067845198</v>
      </c>
      <c r="O109" s="49"/>
      <c r="P109" s="56"/>
    </row>
    <row r="110" ht="24" spans="1:16">
      <c r="A110" s="49">
        <v>105</v>
      </c>
      <c r="B110" s="49" t="s">
        <v>188</v>
      </c>
      <c r="C110" s="49" t="s">
        <v>165</v>
      </c>
      <c r="D110" s="50" t="s">
        <v>54</v>
      </c>
      <c r="E110" s="50" t="s">
        <v>55</v>
      </c>
      <c r="F110" s="49">
        <v>1</v>
      </c>
      <c r="G110" s="49" t="s">
        <v>23</v>
      </c>
      <c r="H110" s="49" t="s">
        <v>23</v>
      </c>
      <c r="I110" s="52">
        <v>7027.99</v>
      </c>
      <c r="J110" s="52">
        <v>462.67</v>
      </c>
      <c r="K110" s="52">
        <f t="shared" si="8"/>
        <v>7110</v>
      </c>
      <c r="L110" s="53">
        <v>0.03</v>
      </c>
      <c r="M110" s="52">
        <f t="shared" si="4"/>
        <v>210</v>
      </c>
      <c r="N110" s="54">
        <f t="shared" si="5"/>
        <v>-54.611278016729</v>
      </c>
      <c r="O110" s="49"/>
      <c r="P110" s="56"/>
    </row>
    <row r="111" ht="24" spans="1:16">
      <c r="A111" s="49">
        <v>106</v>
      </c>
      <c r="B111" s="49" t="s">
        <v>189</v>
      </c>
      <c r="C111" s="49" t="s">
        <v>165</v>
      </c>
      <c r="D111" s="50" t="s">
        <v>54</v>
      </c>
      <c r="E111" s="50" t="s">
        <v>55</v>
      </c>
      <c r="F111" s="49">
        <v>1</v>
      </c>
      <c r="G111" s="49" t="s">
        <v>23</v>
      </c>
      <c r="H111" s="49" t="s">
        <v>23</v>
      </c>
      <c r="I111" s="52">
        <v>178837.32</v>
      </c>
      <c r="J111" s="52">
        <v>48402.2</v>
      </c>
      <c r="K111" s="52">
        <f t="shared" si="8"/>
        <v>180800</v>
      </c>
      <c r="L111" s="53">
        <v>0.03</v>
      </c>
      <c r="M111" s="52">
        <f t="shared" si="4"/>
        <v>5420</v>
      </c>
      <c r="N111" s="54">
        <f t="shared" si="5"/>
        <v>-88.8021618852036</v>
      </c>
      <c r="O111" s="49"/>
      <c r="P111" s="56"/>
    </row>
    <row r="112" ht="24" spans="1:16">
      <c r="A112" s="49">
        <v>107</v>
      </c>
      <c r="B112" s="49" t="s">
        <v>190</v>
      </c>
      <c r="C112" s="49" t="s">
        <v>165</v>
      </c>
      <c r="D112" s="50" t="s">
        <v>54</v>
      </c>
      <c r="E112" s="50" t="s">
        <v>55</v>
      </c>
      <c r="F112" s="49">
        <v>1</v>
      </c>
      <c r="G112" s="49" t="s">
        <v>23</v>
      </c>
      <c r="H112" s="49" t="s">
        <v>23</v>
      </c>
      <c r="I112" s="52">
        <v>13595.82</v>
      </c>
      <c r="J112" s="52">
        <v>895.06</v>
      </c>
      <c r="K112" s="52">
        <f t="shared" si="8"/>
        <v>13740</v>
      </c>
      <c r="L112" s="53">
        <v>0.03</v>
      </c>
      <c r="M112" s="52">
        <f t="shared" si="4"/>
        <v>410</v>
      </c>
      <c r="N112" s="54">
        <f t="shared" si="5"/>
        <v>-54.1930149934083</v>
      </c>
      <c r="O112" s="49"/>
      <c r="P112" s="56"/>
    </row>
    <row r="113" ht="24" spans="1:16">
      <c r="A113" s="49">
        <v>108</v>
      </c>
      <c r="B113" s="49" t="s">
        <v>190</v>
      </c>
      <c r="C113" s="49" t="s">
        <v>165</v>
      </c>
      <c r="D113" s="50" t="s">
        <v>54</v>
      </c>
      <c r="E113" s="50" t="s">
        <v>55</v>
      </c>
      <c r="F113" s="49">
        <v>1</v>
      </c>
      <c r="G113" s="49" t="s">
        <v>23</v>
      </c>
      <c r="H113" s="49" t="s">
        <v>23</v>
      </c>
      <c r="I113" s="52">
        <v>13595.82</v>
      </c>
      <c r="J113" s="52">
        <v>895.06</v>
      </c>
      <c r="K113" s="52">
        <f t="shared" si="8"/>
        <v>13740</v>
      </c>
      <c r="L113" s="53">
        <v>0.03</v>
      </c>
      <c r="M113" s="52">
        <f t="shared" si="4"/>
        <v>410</v>
      </c>
      <c r="N113" s="54">
        <f t="shared" si="5"/>
        <v>-54.1930149934083</v>
      </c>
      <c r="O113" s="49"/>
      <c r="P113" s="56"/>
    </row>
    <row r="114" ht="24" spans="1:16">
      <c r="A114" s="49">
        <v>109</v>
      </c>
      <c r="B114" s="49" t="s">
        <v>190</v>
      </c>
      <c r="C114" s="49" t="s">
        <v>165</v>
      </c>
      <c r="D114" s="50" t="s">
        <v>54</v>
      </c>
      <c r="E114" s="50" t="s">
        <v>55</v>
      </c>
      <c r="F114" s="49">
        <v>1</v>
      </c>
      <c r="G114" s="49" t="s">
        <v>23</v>
      </c>
      <c r="H114" s="49" t="s">
        <v>23</v>
      </c>
      <c r="I114" s="52">
        <v>13595.82</v>
      </c>
      <c r="J114" s="52">
        <v>895.06</v>
      </c>
      <c r="K114" s="52">
        <f t="shared" si="8"/>
        <v>13740</v>
      </c>
      <c r="L114" s="53">
        <v>0.03</v>
      </c>
      <c r="M114" s="52">
        <f t="shared" si="4"/>
        <v>410</v>
      </c>
      <c r="N114" s="54">
        <f t="shared" si="5"/>
        <v>-54.1930149934083</v>
      </c>
      <c r="O114" s="49"/>
      <c r="P114" s="56"/>
    </row>
    <row r="115" ht="24" spans="1:16">
      <c r="A115" s="49">
        <v>110</v>
      </c>
      <c r="B115" s="49" t="s">
        <v>191</v>
      </c>
      <c r="C115" s="49" t="s">
        <v>165</v>
      </c>
      <c r="D115" s="50" t="s">
        <v>54</v>
      </c>
      <c r="E115" s="50" t="s">
        <v>55</v>
      </c>
      <c r="F115" s="49">
        <v>1</v>
      </c>
      <c r="G115" s="49" t="s">
        <v>23</v>
      </c>
      <c r="H115" s="49" t="s">
        <v>23</v>
      </c>
      <c r="I115" s="52">
        <v>83666.58</v>
      </c>
      <c r="J115" s="52">
        <v>22644.3</v>
      </c>
      <c r="K115" s="52">
        <f t="shared" si="8"/>
        <v>84580</v>
      </c>
      <c r="L115" s="53">
        <v>0.03</v>
      </c>
      <c r="M115" s="52">
        <f t="shared" si="4"/>
        <v>2540</v>
      </c>
      <c r="N115" s="54">
        <f t="shared" si="5"/>
        <v>-88.7830491558582</v>
      </c>
      <c r="O115" s="49"/>
      <c r="P115" s="56"/>
    </row>
    <row r="116" ht="24" spans="1:16">
      <c r="A116" s="49">
        <v>111</v>
      </c>
      <c r="B116" s="49" t="s">
        <v>192</v>
      </c>
      <c r="C116" s="49" t="s">
        <v>165</v>
      </c>
      <c r="D116" s="50" t="s">
        <v>54</v>
      </c>
      <c r="E116" s="50" t="s">
        <v>55</v>
      </c>
      <c r="F116" s="49">
        <v>1</v>
      </c>
      <c r="G116" s="49" t="s">
        <v>23</v>
      </c>
      <c r="H116" s="49" t="s">
        <v>23</v>
      </c>
      <c r="I116" s="52">
        <v>12549.99</v>
      </c>
      <c r="J116" s="52">
        <v>826.21</v>
      </c>
      <c r="K116" s="52">
        <f t="shared" si="8"/>
        <v>12690</v>
      </c>
      <c r="L116" s="53">
        <v>0.03</v>
      </c>
      <c r="M116" s="52">
        <f t="shared" si="4"/>
        <v>380</v>
      </c>
      <c r="N116" s="54">
        <f t="shared" si="5"/>
        <v>-54.0068505585747</v>
      </c>
      <c r="O116" s="49"/>
      <c r="P116" s="56"/>
    </row>
    <row r="117" ht="24" spans="1:16">
      <c r="A117" s="49">
        <v>112</v>
      </c>
      <c r="B117" s="49" t="s">
        <v>192</v>
      </c>
      <c r="C117" s="49" t="s">
        <v>165</v>
      </c>
      <c r="D117" s="50" t="s">
        <v>54</v>
      </c>
      <c r="E117" s="50" t="s">
        <v>55</v>
      </c>
      <c r="F117" s="49">
        <v>1</v>
      </c>
      <c r="G117" s="49" t="s">
        <v>23</v>
      </c>
      <c r="H117" s="49" t="s">
        <v>23</v>
      </c>
      <c r="I117" s="52">
        <v>12549.99</v>
      </c>
      <c r="J117" s="52">
        <v>826.21</v>
      </c>
      <c r="K117" s="52">
        <f t="shared" si="8"/>
        <v>12690</v>
      </c>
      <c r="L117" s="53">
        <v>0.03</v>
      </c>
      <c r="M117" s="52">
        <f t="shared" si="4"/>
        <v>380</v>
      </c>
      <c r="N117" s="54">
        <f t="shared" si="5"/>
        <v>-54.0068505585747</v>
      </c>
      <c r="O117" s="49"/>
      <c r="P117" s="56"/>
    </row>
    <row r="118" ht="24" spans="1:16">
      <c r="A118" s="49">
        <v>113</v>
      </c>
      <c r="B118" s="49" t="s">
        <v>193</v>
      </c>
      <c r="C118" s="49" t="s">
        <v>165</v>
      </c>
      <c r="D118" s="50" t="s">
        <v>54</v>
      </c>
      <c r="E118" s="50" t="s">
        <v>55</v>
      </c>
      <c r="F118" s="49">
        <v>1</v>
      </c>
      <c r="G118" s="49" t="s">
        <v>23</v>
      </c>
      <c r="H118" s="49" t="s">
        <v>23</v>
      </c>
      <c r="I118" s="52">
        <v>38695.79</v>
      </c>
      <c r="J118" s="52">
        <v>2547.48</v>
      </c>
      <c r="K118" s="52">
        <f t="shared" si="8"/>
        <v>39120</v>
      </c>
      <c r="L118" s="53">
        <v>0.03</v>
      </c>
      <c r="M118" s="52">
        <f t="shared" si="4"/>
        <v>1170</v>
      </c>
      <c r="N118" s="54">
        <f t="shared" si="5"/>
        <v>-54.0722596448255</v>
      </c>
      <c r="O118" s="49"/>
      <c r="P118" s="56"/>
    </row>
    <row r="119" ht="24" spans="1:16">
      <c r="A119" s="49">
        <v>114</v>
      </c>
      <c r="B119" s="49" t="s">
        <v>193</v>
      </c>
      <c r="C119" s="49" t="s">
        <v>165</v>
      </c>
      <c r="D119" s="50" t="s">
        <v>54</v>
      </c>
      <c r="E119" s="50" t="s">
        <v>55</v>
      </c>
      <c r="F119" s="49">
        <v>1</v>
      </c>
      <c r="G119" s="49" t="s">
        <v>23</v>
      </c>
      <c r="H119" s="49" t="s">
        <v>23</v>
      </c>
      <c r="I119" s="52">
        <v>38695.8</v>
      </c>
      <c r="J119" s="52">
        <v>2547.48</v>
      </c>
      <c r="K119" s="52">
        <f t="shared" si="8"/>
        <v>39120</v>
      </c>
      <c r="L119" s="53">
        <v>0.03</v>
      </c>
      <c r="M119" s="52">
        <f t="shared" si="4"/>
        <v>1170</v>
      </c>
      <c r="N119" s="54">
        <f t="shared" si="5"/>
        <v>-54.0722596448255</v>
      </c>
      <c r="O119" s="49"/>
      <c r="P119" s="56"/>
    </row>
    <row r="120" ht="13.5" spans="1:15">
      <c r="A120" s="49">
        <v>115</v>
      </c>
      <c r="B120" s="50" t="s">
        <v>194</v>
      </c>
      <c r="C120" s="49" t="s">
        <v>195</v>
      </c>
      <c r="D120" s="49"/>
      <c r="E120" s="50" t="s">
        <v>22</v>
      </c>
      <c r="F120" s="49">
        <v>1</v>
      </c>
      <c r="G120" s="49" t="s">
        <v>196</v>
      </c>
      <c r="H120" s="49" t="s">
        <v>196</v>
      </c>
      <c r="I120" s="52">
        <v>30912</v>
      </c>
      <c r="J120" s="52">
        <v>1790.32</v>
      </c>
      <c r="K120" s="52">
        <v>22570</v>
      </c>
      <c r="L120" s="53">
        <v>0.03</v>
      </c>
      <c r="M120" s="52">
        <f t="shared" si="4"/>
        <v>680</v>
      </c>
      <c r="N120" s="54">
        <f t="shared" si="5"/>
        <v>-62.0179632691362</v>
      </c>
      <c r="O120" s="49"/>
    </row>
    <row r="121" ht="13.5" spans="1:15">
      <c r="A121" s="49">
        <v>116</v>
      </c>
      <c r="B121" s="50" t="s">
        <v>197</v>
      </c>
      <c r="C121" s="49" t="s">
        <v>198</v>
      </c>
      <c r="D121" s="49"/>
      <c r="E121" s="50" t="s">
        <v>22</v>
      </c>
      <c r="F121" s="49">
        <v>1</v>
      </c>
      <c r="G121" s="49" t="s">
        <v>196</v>
      </c>
      <c r="H121" s="49" t="s">
        <v>196</v>
      </c>
      <c r="I121" s="52">
        <v>36616</v>
      </c>
      <c r="J121" s="52">
        <v>2120.67</v>
      </c>
      <c r="K121" s="52">
        <v>24780</v>
      </c>
      <c r="L121" s="53">
        <v>0.03</v>
      </c>
      <c r="M121" s="52">
        <f t="shared" si="4"/>
        <v>740</v>
      </c>
      <c r="N121" s="54">
        <f t="shared" si="5"/>
        <v>-65.1053676432448</v>
      </c>
      <c r="O121" s="49"/>
    </row>
    <row r="122" ht="13.5" spans="1:15">
      <c r="A122" s="49">
        <v>117</v>
      </c>
      <c r="B122" s="50" t="s">
        <v>199</v>
      </c>
      <c r="C122" s="49" t="s">
        <v>200</v>
      </c>
      <c r="D122" s="49"/>
      <c r="E122" s="50" t="s">
        <v>22</v>
      </c>
      <c r="F122" s="49">
        <v>1</v>
      </c>
      <c r="G122" s="49" t="s">
        <v>196</v>
      </c>
      <c r="H122" s="49" t="s">
        <v>196</v>
      </c>
      <c r="I122" s="52">
        <v>35540</v>
      </c>
      <c r="J122" s="52">
        <v>2058.35</v>
      </c>
      <c r="K122" s="52">
        <v>21240</v>
      </c>
      <c r="L122" s="53">
        <v>0.03</v>
      </c>
      <c r="M122" s="52">
        <f t="shared" si="4"/>
        <v>640</v>
      </c>
      <c r="N122" s="54">
        <f t="shared" si="5"/>
        <v>-68.9071343551874</v>
      </c>
      <c r="O122" s="49"/>
    </row>
    <row r="123" ht="13.5" spans="1:15">
      <c r="A123" s="49">
        <v>118</v>
      </c>
      <c r="B123" s="50" t="s">
        <v>201</v>
      </c>
      <c r="C123" s="49" t="s">
        <v>202</v>
      </c>
      <c r="D123" s="49"/>
      <c r="E123" s="50" t="s">
        <v>22</v>
      </c>
      <c r="F123" s="49">
        <v>1</v>
      </c>
      <c r="G123" s="49" t="s">
        <v>196</v>
      </c>
      <c r="H123" s="49" t="s">
        <v>196</v>
      </c>
      <c r="I123" s="52">
        <v>4197</v>
      </c>
      <c r="J123" s="52">
        <v>243.07</v>
      </c>
      <c r="K123" s="52">
        <v>2650</v>
      </c>
      <c r="L123" s="53">
        <v>0.03</v>
      </c>
      <c r="M123" s="52">
        <f t="shared" si="4"/>
        <v>80</v>
      </c>
      <c r="N123" s="54">
        <f t="shared" si="5"/>
        <v>-67.0876702184556</v>
      </c>
      <c r="O123" s="49"/>
    </row>
    <row r="124" ht="13.5" spans="1:15">
      <c r="A124" s="49">
        <v>119</v>
      </c>
      <c r="B124" s="49" t="s">
        <v>203</v>
      </c>
      <c r="C124" s="49" t="s">
        <v>204</v>
      </c>
      <c r="D124" s="50" t="s">
        <v>205</v>
      </c>
      <c r="E124" s="50" t="s">
        <v>22</v>
      </c>
      <c r="F124" s="49">
        <v>1</v>
      </c>
      <c r="G124" s="49" t="s">
        <v>206</v>
      </c>
      <c r="H124" s="49" t="s">
        <v>206</v>
      </c>
      <c r="I124" s="52">
        <v>8748</v>
      </c>
      <c r="J124" s="52">
        <v>437.4</v>
      </c>
      <c r="K124" s="52">
        <v>3850</v>
      </c>
      <c r="L124" s="53">
        <v>0.03</v>
      </c>
      <c r="M124" s="52">
        <f t="shared" si="4"/>
        <v>120</v>
      </c>
      <c r="N124" s="54">
        <f t="shared" si="5"/>
        <v>-72.5651577503429</v>
      </c>
      <c r="O124" s="49"/>
    </row>
    <row r="125" ht="13.5" spans="1:16">
      <c r="A125" s="49">
        <v>120</v>
      </c>
      <c r="B125" s="49" t="s">
        <v>76</v>
      </c>
      <c r="C125" s="49" t="s">
        <v>207</v>
      </c>
      <c r="D125" s="49"/>
      <c r="E125" s="50" t="s">
        <v>55</v>
      </c>
      <c r="F125" s="49">
        <v>1</v>
      </c>
      <c r="G125" s="49" t="s">
        <v>208</v>
      </c>
      <c r="H125" s="49" t="s">
        <v>208</v>
      </c>
      <c r="I125" s="52">
        <v>159355.82</v>
      </c>
      <c r="J125" s="52">
        <v>107833.14</v>
      </c>
      <c r="K125" s="52">
        <f>ROUND(I125*388.2/378.2*100%*99.5%*99%*98.7%*99.6%*100.4%*100.4%*100.3%*100.1%*100%*100.5%,-1)</f>
        <v>161100</v>
      </c>
      <c r="L125" s="53">
        <v>0.29</v>
      </c>
      <c r="M125" s="52">
        <f t="shared" si="4"/>
        <v>46720</v>
      </c>
      <c r="N125" s="54">
        <f t="shared" si="5"/>
        <v>-56.6738017644668</v>
      </c>
      <c r="O125" s="49"/>
      <c r="P125" s="56"/>
    </row>
    <row r="126" ht="13.5" spans="1:16">
      <c r="A126" s="49">
        <v>121</v>
      </c>
      <c r="B126" s="49" t="s">
        <v>209</v>
      </c>
      <c r="C126" s="49"/>
      <c r="D126" s="49"/>
      <c r="E126" s="50" t="s">
        <v>55</v>
      </c>
      <c r="F126" s="49">
        <v>16</v>
      </c>
      <c r="G126" s="49" t="s">
        <v>208</v>
      </c>
      <c r="H126" s="49" t="s">
        <v>208</v>
      </c>
      <c r="I126" s="52">
        <v>72529.07</v>
      </c>
      <c r="J126" s="52">
        <v>49078.92</v>
      </c>
      <c r="K126" s="52">
        <f>ROUND(I126*388.2/378.2*100%*99.5%*99%*98.7%*99.6%*100.4%*100.4%*100.3%*100.1%*100%*100.5%,-1)</f>
        <v>73320</v>
      </c>
      <c r="L126" s="53">
        <v>0.29</v>
      </c>
      <c r="M126" s="52">
        <f t="shared" si="4"/>
        <v>21260</v>
      </c>
      <c r="N126" s="54">
        <f t="shared" si="5"/>
        <v>-56.6820133776375</v>
      </c>
      <c r="O126" s="49"/>
      <c r="P126" s="55"/>
    </row>
    <row r="127" ht="25.5" spans="1:16">
      <c r="A127" s="49">
        <v>122</v>
      </c>
      <c r="B127" s="50" t="s">
        <v>210</v>
      </c>
      <c r="C127" s="49" t="s">
        <v>211</v>
      </c>
      <c r="D127" s="49"/>
      <c r="E127" s="50" t="s">
        <v>55</v>
      </c>
      <c r="F127" s="49">
        <v>1</v>
      </c>
      <c r="G127" s="49" t="s">
        <v>212</v>
      </c>
      <c r="H127" s="49" t="s">
        <v>212</v>
      </c>
      <c r="I127" s="52">
        <v>34957.26</v>
      </c>
      <c r="J127" s="52">
        <v>17484.79</v>
      </c>
      <c r="K127" s="52">
        <f>ROUND(I127*388.2/378.2*100%*99.5%*99%*98.7%*99.6%*100.4%*100.4%*100.3%*100.1%*100%*100.5%,-1)</f>
        <v>35340</v>
      </c>
      <c r="L127" s="53">
        <v>0.21</v>
      </c>
      <c r="M127" s="52">
        <f t="shared" si="4"/>
        <v>7420</v>
      </c>
      <c r="N127" s="54">
        <f t="shared" si="5"/>
        <v>-57.5631162856403</v>
      </c>
      <c r="O127" s="49"/>
      <c r="P127" s="55"/>
    </row>
    <row r="128" ht="38.25" spans="1:15">
      <c r="A128" s="49">
        <v>123</v>
      </c>
      <c r="B128" s="49" t="s">
        <v>213</v>
      </c>
      <c r="C128" s="49" t="s">
        <v>214</v>
      </c>
      <c r="D128" s="50" t="s">
        <v>215</v>
      </c>
      <c r="E128" s="50" t="s">
        <v>22</v>
      </c>
      <c r="F128" s="49">
        <v>1</v>
      </c>
      <c r="G128" s="49" t="s">
        <v>216</v>
      </c>
      <c r="H128" s="49" t="s">
        <v>216</v>
      </c>
      <c r="I128" s="52">
        <v>9800</v>
      </c>
      <c r="J128" s="52">
        <v>490</v>
      </c>
      <c r="K128" s="52">
        <v>5620</v>
      </c>
      <c r="L128" s="53">
        <v>0.03</v>
      </c>
      <c r="M128" s="52">
        <f t="shared" si="4"/>
        <v>170</v>
      </c>
      <c r="N128" s="54">
        <f t="shared" si="5"/>
        <v>-65.3061224489796</v>
      </c>
      <c r="O128" s="49"/>
    </row>
    <row r="129" ht="13.5" spans="1:15">
      <c r="A129" s="49">
        <v>124</v>
      </c>
      <c r="B129" s="49" t="s">
        <v>217</v>
      </c>
      <c r="C129" s="49" t="s">
        <v>218</v>
      </c>
      <c r="D129" s="50" t="s">
        <v>219</v>
      </c>
      <c r="E129" s="50" t="s">
        <v>22</v>
      </c>
      <c r="F129" s="49">
        <v>1</v>
      </c>
      <c r="G129" s="49" t="s">
        <v>220</v>
      </c>
      <c r="H129" s="49" t="s">
        <v>220</v>
      </c>
      <c r="I129" s="52">
        <v>4273.5</v>
      </c>
      <c r="J129" s="52">
        <v>213.68</v>
      </c>
      <c r="K129" s="52">
        <v>3000</v>
      </c>
      <c r="L129" s="53">
        <v>0.03</v>
      </c>
      <c r="M129" s="52">
        <f t="shared" si="4"/>
        <v>90</v>
      </c>
      <c r="N129" s="54">
        <f t="shared" si="5"/>
        <v>-57.8809434668663</v>
      </c>
      <c r="O129" s="49"/>
    </row>
    <row r="130" ht="13.5" spans="1:15">
      <c r="A130" s="49">
        <v>125</v>
      </c>
      <c r="B130" s="49" t="s">
        <v>221</v>
      </c>
      <c r="C130" s="49" t="s">
        <v>204</v>
      </c>
      <c r="D130" s="49"/>
      <c r="E130" s="49" t="s">
        <v>22</v>
      </c>
      <c r="F130" s="49">
        <v>1</v>
      </c>
      <c r="G130" s="49" t="s">
        <v>222</v>
      </c>
      <c r="H130" s="49" t="s">
        <v>222</v>
      </c>
      <c r="I130" s="52">
        <v>1410.26</v>
      </c>
      <c r="J130" s="52">
        <v>204.46</v>
      </c>
      <c r="K130" s="52">
        <v>420</v>
      </c>
      <c r="L130" s="53">
        <v>0.13</v>
      </c>
      <c r="M130" s="52">
        <f t="shared" si="4"/>
        <v>50</v>
      </c>
      <c r="N130" s="54">
        <f t="shared" si="5"/>
        <v>-75.5453389416023</v>
      </c>
      <c r="O130" s="49"/>
    </row>
    <row r="131" ht="24" spans="1:16">
      <c r="A131" s="49">
        <v>126</v>
      </c>
      <c r="B131" s="49" t="s">
        <v>223</v>
      </c>
      <c r="C131" s="49" t="s">
        <v>224</v>
      </c>
      <c r="D131" s="50" t="s">
        <v>54</v>
      </c>
      <c r="E131" s="50" t="s">
        <v>55</v>
      </c>
      <c r="F131" s="49">
        <v>1</v>
      </c>
      <c r="G131" s="49" t="s">
        <v>225</v>
      </c>
      <c r="H131" s="49" t="s">
        <v>225</v>
      </c>
      <c r="I131" s="52">
        <v>101024.99</v>
      </c>
      <c r="J131" s="52">
        <v>42053.87</v>
      </c>
      <c r="K131" s="52">
        <f>ROUND(I131*388.2/378.2*100%*99.5%*99%*98.7%*99.6%*100.4%*100.4%*100.3%*100.1%*100%*100.5%*(1+0.9%),-1)</f>
        <v>103050</v>
      </c>
      <c r="L131" s="53">
        <v>0.16</v>
      </c>
      <c r="M131" s="52">
        <f t="shared" si="4"/>
        <v>16490</v>
      </c>
      <c r="N131" s="54">
        <f t="shared" si="5"/>
        <v>-60.7883887975114</v>
      </c>
      <c r="O131" s="49"/>
      <c r="P131" s="55"/>
    </row>
    <row r="132" ht="24" spans="1:15">
      <c r="A132" s="49">
        <v>127</v>
      </c>
      <c r="B132" s="49" t="s">
        <v>223</v>
      </c>
      <c r="C132" s="49" t="s">
        <v>224</v>
      </c>
      <c r="D132" s="50" t="s">
        <v>54</v>
      </c>
      <c r="E132" s="50" t="s">
        <v>55</v>
      </c>
      <c r="F132" s="49">
        <v>1</v>
      </c>
      <c r="G132" s="49" t="s">
        <v>225</v>
      </c>
      <c r="H132" s="49" t="s">
        <v>225</v>
      </c>
      <c r="I132" s="52">
        <v>101024.99</v>
      </c>
      <c r="J132" s="52">
        <v>42053.87</v>
      </c>
      <c r="K132" s="52">
        <f>ROUND(I132*388.2/378.2*100%*99.5%*99%*98.7%*99.6%*100.4%*100.4%*100.3%*100.1%*100%*100.5%*(1+0.9%),-1)</f>
        <v>103050</v>
      </c>
      <c r="L132" s="53">
        <v>0.16</v>
      </c>
      <c r="M132" s="52">
        <f t="shared" si="4"/>
        <v>16490</v>
      </c>
      <c r="N132" s="54">
        <f t="shared" si="5"/>
        <v>-60.7883887975114</v>
      </c>
      <c r="O132" s="49"/>
    </row>
    <row r="133" ht="24" spans="1:15">
      <c r="A133" s="49">
        <v>128</v>
      </c>
      <c r="B133" s="49" t="s">
        <v>223</v>
      </c>
      <c r="C133" s="49" t="s">
        <v>224</v>
      </c>
      <c r="D133" s="50" t="s">
        <v>54</v>
      </c>
      <c r="E133" s="50" t="s">
        <v>55</v>
      </c>
      <c r="F133" s="49">
        <v>1</v>
      </c>
      <c r="G133" s="49" t="s">
        <v>225</v>
      </c>
      <c r="H133" s="49" t="s">
        <v>225</v>
      </c>
      <c r="I133" s="52">
        <v>101024.99</v>
      </c>
      <c r="J133" s="52">
        <v>42053.87</v>
      </c>
      <c r="K133" s="52">
        <f>ROUND(I133*388.2/378.2*100%*99.5%*99%*98.7%*99.6%*100.4%*100.4%*100.3%*100.1%*100%*100.5%*(1+0.9%),-1)</f>
        <v>103050</v>
      </c>
      <c r="L133" s="53">
        <v>0.16</v>
      </c>
      <c r="M133" s="52">
        <f t="shared" si="4"/>
        <v>16490</v>
      </c>
      <c r="N133" s="54">
        <f t="shared" si="5"/>
        <v>-60.7883887975114</v>
      </c>
      <c r="O133" s="49"/>
    </row>
    <row r="134" ht="24" spans="1:15">
      <c r="A134" s="49">
        <v>129</v>
      </c>
      <c r="B134" s="49" t="s">
        <v>223</v>
      </c>
      <c r="C134" s="49" t="s">
        <v>224</v>
      </c>
      <c r="D134" s="50" t="s">
        <v>54</v>
      </c>
      <c r="E134" s="50" t="s">
        <v>55</v>
      </c>
      <c r="F134" s="49">
        <v>1</v>
      </c>
      <c r="G134" s="49" t="s">
        <v>225</v>
      </c>
      <c r="H134" s="49" t="s">
        <v>225</v>
      </c>
      <c r="I134" s="52">
        <v>101024.98</v>
      </c>
      <c r="J134" s="52">
        <v>42053.87</v>
      </c>
      <c r="K134" s="52">
        <f>ROUND(I134*388.2/378.2*100%*99.5%*99%*98.7%*99.6%*100.4%*100.4%*100.3%*100.1%*100%*100.5%*(1+0.9%),-1)</f>
        <v>103050</v>
      </c>
      <c r="L134" s="53">
        <v>0.16</v>
      </c>
      <c r="M134" s="52">
        <f t="shared" si="4"/>
        <v>16490</v>
      </c>
      <c r="N134" s="54">
        <f t="shared" si="5"/>
        <v>-60.7883887975114</v>
      </c>
      <c r="O134" s="49"/>
    </row>
    <row r="135" ht="13.5" spans="1:15">
      <c r="A135" s="57" t="s">
        <v>226</v>
      </c>
      <c r="B135" s="58"/>
      <c r="C135" s="59"/>
      <c r="D135" s="49"/>
      <c r="E135" s="50"/>
      <c r="F135" s="49">
        <f>SUM(F6:F134)</f>
        <v>144</v>
      </c>
      <c r="G135" s="49"/>
      <c r="H135" s="49"/>
      <c r="I135" s="52">
        <f>SUM(I6:I134)</f>
        <v>20922310.41</v>
      </c>
      <c r="J135" s="52">
        <f>SUM(J6:J134)</f>
        <v>5566729.01</v>
      </c>
      <c r="K135" s="52">
        <f t="shared" ref="K135:M135" si="9">SUM(K6:K134)</f>
        <v>20140310</v>
      </c>
      <c r="L135" s="52"/>
      <c r="M135" s="52">
        <f t="shared" si="9"/>
        <v>2428960</v>
      </c>
      <c r="N135" s="54">
        <f t="shared" ref="N135:N137" si="10">IF(J135=0,,(M135-J135)/J135)*100</f>
        <v>-56.3664766932853</v>
      </c>
      <c r="O135" s="52"/>
    </row>
    <row r="136" ht="13.5" spans="1:15">
      <c r="A136" s="57" t="s">
        <v>227</v>
      </c>
      <c r="B136" s="58"/>
      <c r="C136" s="59"/>
      <c r="D136" s="49"/>
      <c r="E136" s="50"/>
      <c r="F136" s="49"/>
      <c r="G136" s="49"/>
      <c r="H136" s="49"/>
      <c r="I136" s="52"/>
      <c r="J136" s="52"/>
      <c r="K136" s="52"/>
      <c r="L136" s="52"/>
      <c r="M136" s="52"/>
      <c r="N136" s="54"/>
      <c r="O136" s="52"/>
    </row>
    <row r="137" ht="13.5" spans="1:15">
      <c r="A137" s="57" t="s">
        <v>228</v>
      </c>
      <c r="B137" s="58"/>
      <c r="C137" s="59"/>
      <c r="D137" s="49"/>
      <c r="E137" s="50"/>
      <c r="F137" s="49">
        <f>F135-F136</f>
        <v>144</v>
      </c>
      <c r="G137" s="49"/>
      <c r="H137" s="49"/>
      <c r="I137" s="52">
        <f t="shared" ref="I137:M137" si="11">I135-I136</f>
        <v>20922310.41</v>
      </c>
      <c r="J137" s="52">
        <f t="shared" si="11"/>
        <v>5566729.01</v>
      </c>
      <c r="K137" s="52">
        <f t="shared" si="11"/>
        <v>20140310</v>
      </c>
      <c r="L137" s="52"/>
      <c r="M137" s="52">
        <f t="shared" si="11"/>
        <v>2428960</v>
      </c>
      <c r="N137" s="54">
        <f t="shared" si="10"/>
        <v>-56.3664766932853</v>
      </c>
      <c r="O137" s="52"/>
    </row>
    <row r="138" ht="13.5" spans="1:15">
      <c r="A138" s="46" t="s">
        <v>229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ht="13.5" spans="1:15">
      <c r="A139" s="47" t="str">
        <f>[1]办公设备!A153</f>
        <v>填表日期：2021年1月27日</v>
      </c>
      <c r="B139" s="60"/>
      <c r="C139" s="60"/>
      <c r="D139" s="60"/>
      <c r="E139" s="60"/>
      <c r="F139" s="60"/>
      <c r="G139" s="60"/>
      <c r="H139" s="60"/>
      <c r="I139" s="61"/>
      <c r="J139" s="60"/>
      <c r="K139" s="62"/>
      <c r="L139" s="60"/>
      <c r="M139" s="60"/>
      <c r="N139" s="60"/>
      <c r="O139" s="60"/>
    </row>
    <row r="141" spans="13:13">
      <c r="M141" s="63"/>
    </row>
  </sheetData>
  <autoFilter ref="A5:P139">
    <extLst/>
  </autoFilter>
  <mergeCells count="17">
    <mergeCell ref="A1:O1"/>
    <mergeCell ref="A2:O2"/>
    <mergeCell ref="I4:J4"/>
    <mergeCell ref="K4:M4"/>
    <mergeCell ref="A135:C135"/>
    <mergeCell ref="A136:C136"/>
    <mergeCell ref="A137:C137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16" workbookViewId="0">
      <selection activeCell="L27" sqref="L27"/>
    </sheetView>
  </sheetViews>
  <sheetFormatPr defaultColWidth="9" defaultRowHeight="15"/>
  <cols>
    <col min="1" max="1" width="4.45" style="20" customWidth="1"/>
    <col min="2" max="2" width="10.9083333333333" style="20" customWidth="1"/>
    <col min="3" max="3" width="8.725" style="20"/>
    <col min="4" max="4" width="9.63333333333333" style="20" customWidth="1"/>
    <col min="5" max="5" width="6" style="20" customWidth="1"/>
    <col min="6" max="7" width="8.725" style="20"/>
    <col min="8" max="8" width="13.6333333333333" style="20" customWidth="1"/>
    <col min="9" max="9" width="13.9083333333333" style="20" customWidth="1"/>
    <col min="10" max="10" width="13.6333333333333" style="20" customWidth="1"/>
    <col min="11" max="11" width="8.725" style="20"/>
    <col min="12" max="12" width="11.5416666666667" style="20" customWidth="1"/>
    <col min="13" max="13" width="11.3666666666667" style="20" customWidth="1"/>
    <col min="14" max="14" width="9.26666666666667" style="20" customWidth="1"/>
    <col min="15" max="15" width="9.36666666666667" style="20" customWidth="1"/>
    <col min="16" max="16384" width="8.725" style="20"/>
  </cols>
  <sheetData>
    <row r="1" ht="22.5" spans="1:14">
      <c r="A1" s="21" t="s">
        <v>230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3.5" spans="1:14">
      <c r="A2" s="22" t="s">
        <v>231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13.5" spans="1:14">
      <c r="A3" s="23" t="s">
        <v>232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6" t="s">
        <v>3</v>
      </c>
      <c r="N3" s="23"/>
    </row>
    <row r="4" ht="13.5" spans="1:14">
      <c r="A4" s="24" t="s">
        <v>233</v>
      </c>
      <c r="B4" s="24" t="s">
        <v>234</v>
      </c>
      <c r="C4" s="24" t="s">
        <v>235</v>
      </c>
      <c r="D4" s="24" t="s">
        <v>236</v>
      </c>
      <c r="E4" s="24" t="s">
        <v>237</v>
      </c>
      <c r="F4" s="24" t="s">
        <v>238</v>
      </c>
      <c r="G4" s="24" t="s">
        <v>239</v>
      </c>
      <c r="H4" s="24" t="s">
        <v>240</v>
      </c>
      <c r="I4" s="24"/>
      <c r="J4" s="24" t="s">
        <v>241</v>
      </c>
      <c r="K4" s="24"/>
      <c r="L4" s="24"/>
      <c r="M4" s="24"/>
      <c r="N4" s="24"/>
    </row>
    <row r="5" ht="13.5" spans="1:14">
      <c r="A5" s="24"/>
      <c r="B5" s="24"/>
      <c r="C5" s="24"/>
      <c r="D5" s="24"/>
      <c r="E5" s="24"/>
      <c r="F5" s="24"/>
      <c r="G5" s="24"/>
      <c r="H5" s="25" t="s">
        <v>242</v>
      </c>
      <c r="I5" s="24" t="s">
        <v>243</v>
      </c>
      <c r="J5" s="25" t="s">
        <v>242</v>
      </c>
      <c r="K5" s="24" t="s">
        <v>244</v>
      </c>
      <c r="L5" s="24" t="s">
        <v>243</v>
      </c>
      <c r="M5" s="24" t="s">
        <v>245</v>
      </c>
      <c r="N5" s="24" t="s">
        <v>246</v>
      </c>
    </row>
    <row r="6" ht="13.5" spans="1:14">
      <c r="A6" s="26">
        <v>1</v>
      </c>
      <c r="B6" s="26" t="s">
        <v>247</v>
      </c>
      <c r="C6" s="27" t="s">
        <v>248</v>
      </c>
      <c r="D6" s="28">
        <v>39630</v>
      </c>
      <c r="E6" s="26" t="s">
        <v>249</v>
      </c>
      <c r="F6" s="26">
        <v>1551.2</v>
      </c>
      <c r="G6" s="26"/>
      <c r="H6" s="29">
        <v>1784290.89</v>
      </c>
      <c r="I6" s="34">
        <v>1050050.95</v>
      </c>
      <c r="J6" s="37">
        <v>2156170</v>
      </c>
      <c r="K6" s="38">
        <v>0.65</v>
      </c>
      <c r="L6" s="34">
        <f>ROUND(J6*K6,-1)</f>
        <v>1401510</v>
      </c>
      <c r="M6" s="39">
        <f t="shared" ref="M6:M25" si="0">IF(I6=0,,(L6-I6)/I6)*100</f>
        <v>33.4706663519518</v>
      </c>
      <c r="N6" s="26"/>
    </row>
    <row r="7" ht="13.5" spans="1:14">
      <c r="A7" s="26">
        <v>2</v>
      </c>
      <c r="B7" s="26" t="s">
        <v>250</v>
      </c>
      <c r="C7" s="26" t="s">
        <v>251</v>
      </c>
      <c r="D7" s="28">
        <v>39630</v>
      </c>
      <c r="E7" s="26" t="s">
        <v>249</v>
      </c>
      <c r="F7" s="26">
        <v>162</v>
      </c>
      <c r="G7" s="26"/>
      <c r="H7" s="29">
        <v>161964.15</v>
      </c>
      <c r="I7" s="34">
        <v>95315.55</v>
      </c>
      <c r="J7" s="37">
        <v>189540</v>
      </c>
      <c r="K7" s="38">
        <v>0.63</v>
      </c>
      <c r="L7" s="34">
        <f t="shared" ref="L7:L25" si="1">ROUND(J7*K7,-1)</f>
        <v>119410</v>
      </c>
      <c r="M7" s="39">
        <f t="shared" si="0"/>
        <v>25.2786140351705</v>
      </c>
      <c r="N7" s="26"/>
    </row>
    <row r="8" ht="25.5" spans="1:14">
      <c r="A8" s="26">
        <v>3</v>
      </c>
      <c r="B8" s="26" t="s">
        <v>252</v>
      </c>
      <c r="C8" s="26" t="s">
        <v>253</v>
      </c>
      <c r="D8" s="28">
        <v>39630</v>
      </c>
      <c r="E8" s="26" t="s">
        <v>249</v>
      </c>
      <c r="F8" s="26">
        <v>180</v>
      </c>
      <c r="G8" s="26"/>
      <c r="H8" s="29">
        <v>67701.43</v>
      </c>
      <c r="I8" s="34">
        <v>39842.3</v>
      </c>
      <c r="J8" s="37">
        <v>68400</v>
      </c>
      <c r="K8" s="38">
        <v>0.64</v>
      </c>
      <c r="L8" s="34">
        <f t="shared" si="1"/>
        <v>43780</v>
      </c>
      <c r="M8" s="39">
        <f t="shared" si="0"/>
        <v>9.88321457345584</v>
      </c>
      <c r="N8" s="26"/>
    </row>
    <row r="9" ht="25.5" spans="1:14">
      <c r="A9" s="26">
        <v>4</v>
      </c>
      <c r="B9" s="26" t="s">
        <v>254</v>
      </c>
      <c r="C9" s="26" t="s">
        <v>255</v>
      </c>
      <c r="D9" s="28">
        <v>39630</v>
      </c>
      <c r="E9" s="26" t="s">
        <v>249</v>
      </c>
      <c r="F9" s="26">
        <v>135</v>
      </c>
      <c r="G9" s="26"/>
      <c r="H9" s="29">
        <v>124555.56</v>
      </c>
      <c r="I9" s="34">
        <v>73300.65</v>
      </c>
      <c r="J9" s="37">
        <v>126900</v>
      </c>
      <c r="K9" s="38">
        <v>0.58</v>
      </c>
      <c r="L9" s="34">
        <f t="shared" si="1"/>
        <v>73600</v>
      </c>
      <c r="M9" s="39">
        <f t="shared" si="0"/>
        <v>0.408386555917316</v>
      </c>
      <c r="N9" s="26"/>
    </row>
    <row r="10" ht="25.5" spans="1:14">
      <c r="A10" s="26">
        <v>5</v>
      </c>
      <c r="B10" s="26" t="s">
        <v>256</v>
      </c>
      <c r="C10" s="26" t="s">
        <v>255</v>
      </c>
      <c r="D10" s="28">
        <v>39630</v>
      </c>
      <c r="E10" s="26" t="s">
        <v>257</v>
      </c>
      <c r="F10" s="26">
        <v>1</v>
      </c>
      <c r="G10" s="26"/>
      <c r="H10" s="29">
        <v>153169.42</v>
      </c>
      <c r="I10" s="34">
        <v>90139.71</v>
      </c>
      <c r="J10" s="37">
        <v>172440</v>
      </c>
      <c r="K10" s="38">
        <v>0.58</v>
      </c>
      <c r="L10" s="34">
        <f t="shared" si="1"/>
        <v>100020</v>
      </c>
      <c r="M10" s="39">
        <f t="shared" si="0"/>
        <v>10.9610847427843</v>
      </c>
      <c r="N10" s="26"/>
    </row>
    <row r="11" ht="13.5" spans="1:14">
      <c r="A11" s="26">
        <v>6</v>
      </c>
      <c r="B11" s="26" t="s">
        <v>258</v>
      </c>
      <c r="C11" s="26" t="s">
        <v>251</v>
      </c>
      <c r="D11" s="28">
        <v>39630</v>
      </c>
      <c r="E11" s="26" t="s">
        <v>249</v>
      </c>
      <c r="F11" s="26">
        <v>108</v>
      </c>
      <c r="G11" s="26"/>
      <c r="H11" s="29">
        <v>150158.43</v>
      </c>
      <c r="I11" s="34">
        <v>88367.85</v>
      </c>
      <c r="J11" s="37">
        <v>126360</v>
      </c>
      <c r="K11" s="38">
        <v>0.63</v>
      </c>
      <c r="L11" s="34">
        <f t="shared" si="1"/>
        <v>79610</v>
      </c>
      <c r="M11" s="39">
        <f t="shared" si="0"/>
        <v>-9.91067452699144</v>
      </c>
      <c r="N11" s="26"/>
    </row>
    <row r="12" ht="13.5" spans="1:14">
      <c r="A12" s="26">
        <v>7</v>
      </c>
      <c r="B12" s="26" t="s">
        <v>259</v>
      </c>
      <c r="C12" s="26" t="s">
        <v>251</v>
      </c>
      <c r="D12" s="28">
        <v>39630</v>
      </c>
      <c r="E12" s="26" t="s">
        <v>249</v>
      </c>
      <c r="F12" s="26">
        <v>21</v>
      </c>
      <c r="G12" s="26"/>
      <c r="H12" s="29">
        <v>44307.17</v>
      </c>
      <c r="I12" s="34">
        <v>26074.66</v>
      </c>
      <c r="J12" s="37">
        <v>24570</v>
      </c>
      <c r="K12" s="38">
        <v>0.63</v>
      </c>
      <c r="L12" s="34">
        <f t="shared" si="1"/>
        <v>15480</v>
      </c>
      <c r="M12" s="39">
        <f t="shared" si="0"/>
        <v>-40.6320159112334</v>
      </c>
      <c r="N12" s="26"/>
    </row>
    <row r="13" spans="1:15">
      <c r="A13" s="26">
        <v>8</v>
      </c>
      <c r="B13" s="26" t="s">
        <v>260</v>
      </c>
      <c r="C13" s="26" t="s">
        <v>255</v>
      </c>
      <c r="D13" s="28">
        <v>39630</v>
      </c>
      <c r="E13" s="26" t="s">
        <v>261</v>
      </c>
      <c r="F13" s="26">
        <v>27</v>
      </c>
      <c r="G13" s="26"/>
      <c r="H13" s="29">
        <v>127561.77</v>
      </c>
      <c r="I13" s="34">
        <v>75069.98</v>
      </c>
      <c r="J13" s="37">
        <v>25380</v>
      </c>
      <c r="K13" s="38">
        <v>0.49</v>
      </c>
      <c r="L13" s="34">
        <f t="shared" si="1"/>
        <v>12440</v>
      </c>
      <c r="M13" s="39">
        <f t="shared" si="0"/>
        <v>-83.4287953719982</v>
      </c>
      <c r="N13" s="26"/>
      <c r="O13" s="40"/>
    </row>
    <row r="14" ht="13.5" spans="1:14">
      <c r="A14" s="26">
        <v>9</v>
      </c>
      <c r="B14" s="26" t="s">
        <v>260</v>
      </c>
      <c r="C14" s="26" t="s">
        <v>255</v>
      </c>
      <c r="D14" s="28">
        <v>39630</v>
      </c>
      <c r="E14" s="26" t="s">
        <v>261</v>
      </c>
      <c r="F14" s="26">
        <v>27</v>
      </c>
      <c r="G14" s="26"/>
      <c r="H14" s="29">
        <v>127561.78</v>
      </c>
      <c r="I14" s="34">
        <v>75069.99</v>
      </c>
      <c r="J14" s="37">
        <v>25380</v>
      </c>
      <c r="K14" s="38">
        <v>0.49</v>
      </c>
      <c r="L14" s="34">
        <f t="shared" si="1"/>
        <v>12440</v>
      </c>
      <c r="M14" s="39">
        <f t="shared" si="0"/>
        <v>-83.4287975794322</v>
      </c>
      <c r="N14" s="26"/>
    </row>
    <row r="15" ht="13.5" spans="1:14">
      <c r="A15" s="26">
        <v>10</v>
      </c>
      <c r="B15" s="26" t="s">
        <v>260</v>
      </c>
      <c r="C15" s="26" t="s">
        <v>255</v>
      </c>
      <c r="D15" s="28">
        <v>39630</v>
      </c>
      <c r="E15" s="26" t="s">
        <v>261</v>
      </c>
      <c r="F15" s="26">
        <v>36</v>
      </c>
      <c r="G15" s="26"/>
      <c r="H15" s="29">
        <v>127561.78</v>
      </c>
      <c r="I15" s="34">
        <v>75069.99</v>
      </c>
      <c r="J15" s="37">
        <v>33840</v>
      </c>
      <c r="K15" s="38">
        <v>0.49</v>
      </c>
      <c r="L15" s="34">
        <f t="shared" si="1"/>
        <v>16580</v>
      </c>
      <c r="M15" s="39">
        <f t="shared" si="0"/>
        <v>-77.9139440407545</v>
      </c>
      <c r="N15" s="26"/>
    </row>
    <row r="16" ht="13.5" spans="1:14">
      <c r="A16" s="26">
        <v>11</v>
      </c>
      <c r="B16" s="26" t="s">
        <v>260</v>
      </c>
      <c r="C16" s="26" t="s">
        <v>255</v>
      </c>
      <c r="D16" s="28">
        <v>39630</v>
      </c>
      <c r="E16" s="26" t="s">
        <v>261</v>
      </c>
      <c r="F16" s="26">
        <v>162</v>
      </c>
      <c r="G16" s="26"/>
      <c r="H16" s="29">
        <v>127561.78</v>
      </c>
      <c r="I16" s="34">
        <v>75069.99</v>
      </c>
      <c r="J16" s="37">
        <v>152280</v>
      </c>
      <c r="K16" s="38">
        <v>0.49</v>
      </c>
      <c r="L16" s="34">
        <f t="shared" si="1"/>
        <v>74620</v>
      </c>
      <c r="M16" s="39">
        <f t="shared" si="0"/>
        <v>-0.599427281127925</v>
      </c>
      <c r="N16" s="26"/>
    </row>
    <row r="17" ht="13.5" spans="1:14">
      <c r="A17" s="26">
        <v>12</v>
      </c>
      <c r="B17" s="26" t="s">
        <v>262</v>
      </c>
      <c r="C17" s="26"/>
      <c r="D17" s="28">
        <v>39630</v>
      </c>
      <c r="E17" s="26" t="s">
        <v>257</v>
      </c>
      <c r="F17" s="26">
        <v>1</v>
      </c>
      <c r="G17" s="26"/>
      <c r="H17" s="29">
        <v>20009.69</v>
      </c>
      <c r="I17" s="34">
        <v>11775.75</v>
      </c>
      <c r="J17" s="37">
        <v>22560</v>
      </c>
      <c r="K17" s="38">
        <v>0.49</v>
      </c>
      <c r="L17" s="34">
        <f t="shared" si="1"/>
        <v>11050</v>
      </c>
      <c r="M17" s="39">
        <f t="shared" si="0"/>
        <v>-6.16308939982591</v>
      </c>
      <c r="N17" s="26"/>
    </row>
    <row r="18" ht="13.5" spans="1:14">
      <c r="A18" s="26">
        <v>13</v>
      </c>
      <c r="B18" s="26" t="s">
        <v>263</v>
      </c>
      <c r="C18" s="26" t="s">
        <v>251</v>
      </c>
      <c r="D18" s="28">
        <v>39630</v>
      </c>
      <c r="E18" s="26" t="s">
        <v>249</v>
      </c>
      <c r="F18" s="26">
        <v>36</v>
      </c>
      <c r="G18" s="26"/>
      <c r="H18" s="29">
        <v>37103.68</v>
      </c>
      <c r="I18" s="34">
        <v>21835.38</v>
      </c>
      <c r="J18" s="37">
        <v>42120</v>
      </c>
      <c r="K18" s="38">
        <v>0.63</v>
      </c>
      <c r="L18" s="34">
        <f t="shared" si="1"/>
        <v>26540</v>
      </c>
      <c r="M18" s="39">
        <f t="shared" si="0"/>
        <v>21.5458581439847</v>
      </c>
      <c r="N18" s="26"/>
    </row>
    <row r="19" ht="24.75" spans="1:14">
      <c r="A19" s="26">
        <v>14</v>
      </c>
      <c r="B19" s="26" t="s">
        <v>264</v>
      </c>
      <c r="C19" s="26" t="s">
        <v>255</v>
      </c>
      <c r="D19" s="28">
        <v>39630</v>
      </c>
      <c r="E19" s="26" t="s">
        <v>257</v>
      </c>
      <c r="F19" s="26">
        <v>1</v>
      </c>
      <c r="G19" s="26"/>
      <c r="H19" s="29">
        <v>23821.06</v>
      </c>
      <c r="I19" s="34">
        <v>14018.83</v>
      </c>
      <c r="J19" s="37">
        <v>26850</v>
      </c>
      <c r="K19" s="38">
        <v>0.58</v>
      </c>
      <c r="L19" s="34">
        <f t="shared" si="1"/>
        <v>15570</v>
      </c>
      <c r="M19" s="39">
        <f t="shared" si="0"/>
        <v>11.0649034191869</v>
      </c>
      <c r="N19" s="26"/>
    </row>
    <row r="20" ht="24" spans="1:14">
      <c r="A20" s="26">
        <v>15</v>
      </c>
      <c r="B20" s="26" t="s">
        <v>265</v>
      </c>
      <c r="C20" s="26" t="s">
        <v>266</v>
      </c>
      <c r="D20" s="28">
        <v>39630</v>
      </c>
      <c r="E20" s="26" t="s">
        <v>257</v>
      </c>
      <c r="F20" s="26">
        <v>1</v>
      </c>
      <c r="G20" s="26"/>
      <c r="H20" s="29">
        <v>820434.47</v>
      </c>
      <c r="I20" s="34">
        <v>482823.91</v>
      </c>
      <c r="J20" s="37">
        <v>923490</v>
      </c>
      <c r="K20" s="38">
        <v>0.58</v>
      </c>
      <c r="L20" s="34">
        <f t="shared" si="1"/>
        <v>535620</v>
      </c>
      <c r="M20" s="39">
        <f t="shared" si="0"/>
        <v>10.9348540754744</v>
      </c>
      <c r="N20" s="26"/>
    </row>
    <row r="21" ht="24" spans="1:14">
      <c r="A21" s="26">
        <v>16</v>
      </c>
      <c r="B21" s="27" t="s">
        <v>267</v>
      </c>
      <c r="C21" s="26" t="s">
        <v>268</v>
      </c>
      <c r="D21" s="28">
        <v>39630</v>
      </c>
      <c r="E21" s="26" t="s">
        <v>257</v>
      </c>
      <c r="F21" s="26">
        <v>1</v>
      </c>
      <c r="G21" s="26"/>
      <c r="H21" s="29">
        <v>107730.74</v>
      </c>
      <c r="I21" s="34">
        <v>63399.33</v>
      </c>
      <c r="J21" s="37">
        <v>121300</v>
      </c>
      <c r="K21" s="38">
        <v>0.58</v>
      </c>
      <c r="L21" s="34">
        <f t="shared" si="1"/>
        <v>70350</v>
      </c>
      <c r="M21" s="39">
        <f t="shared" si="0"/>
        <v>10.9633177511497</v>
      </c>
      <c r="N21" s="26"/>
    </row>
    <row r="22" ht="24" spans="1:14">
      <c r="A22" s="26">
        <v>17</v>
      </c>
      <c r="B22" s="26" t="s">
        <v>269</v>
      </c>
      <c r="C22" s="26" t="s">
        <v>255</v>
      </c>
      <c r="D22" s="28">
        <v>39630</v>
      </c>
      <c r="E22" s="26" t="s">
        <v>257</v>
      </c>
      <c r="F22" s="26">
        <v>1</v>
      </c>
      <c r="G22" s="26"/>
      <c r="H22" s="29">
        <v>66653.71</v>
      </c>
      <c r="I22" s="34">
        <v>39225.6</v>
      </c>
      <c r="J22" s="37">
        <v>75070</v>
      </c>
      <c r="K22" s="38">
        <v>0.58</v>
      </c>
      <c r="L22" s="34">
        <f t="shared" si="1"/>
        <v>43540</v>
      </c>
      <c r="M22" s="39">
        <f t="shared" si="0"/>
        <v>10.9989394681025</v>
      </c>
      <c r="N22" s="26"/>
    </row>
    <row r="23" ht="13.5" spans="1:14">
      <c r="A23" s="26">
        <v>18</v>
      </c>
      <c r="B23" s="26" t="s">
        <v>270</v>
      </c>
      <c r="C23" s="26" t="s">
        <v>255</v>
      </c>
      <c r="D23" s="28">
        <v>39630</v>
      </c>
      <c r="E23" s="26" t="s">
        <v>257</v>
      </c>
      <c r="F23" s="26">
        <v>1</v>
      </c>
      <c r="G23" s="26"/>
      <c r="H23" s="29">
        <v>297503.49</v>
      </c>
      <c r="I23" s="34">
        <v>175079.87</v>
      </c>
      <c r="J23" s="37">
        <v>334900</v>
      </c>
      <c r="K23" s="38">
        <v>0.58</v>
      </c>
      <c r="L23" s="34">
        <f t="shared" si="1"/>
        <v>194240</v>
      </c>
      <c r="M23" s="39">
        <f t="shared" si="0"/>
        <v>10.9436510319547</v>
      </c>
      <c r="N23" s="26"/>
    </row>
    <row r="24" ht="13.5" spans="1:14">
      <c r="A24" s="26">
        <v>19</v>
      </c>
      <c r="B24" s="26" t="s">
        <v>271</v>
      </c>
      <c r="C24" s="26" t="s">
        <v>255</v>
      </c>
      <c r="D24" s="28">
        <v>39630</v>
      </c>
      <c r="E24" s="26" t="s">
        <v>257</v>
      </c>
      <c r="F24" s="26">
        <v>1</v>
      </c>
      <c r="G24" s="26"/>
      <c r="H24" s="29">
        <v>105252.38</v>
      </c>
      <c r="I24" s="34">
        <v>61940.72</v>
      </c>
      <c r="J24" s="37">
        <v>118510</v>
      </c>
      <c r="K24" s="38">
        <v>0.58</v>
      </c>
      <c r="L24" s="34">
        <f t="shared" si="1"/>
        <v>68740</v>
      </c>
      <c r="M24" s="39">
        <f t="shared" si="0"/>
        <v>10.9770761463541</v>
      </c>
      <c r="N24" s="26"/>
    </row>
    <row r="25" ht="24" spans="1:14">
      <c r="A25" s="26">
        <v>20</v>
      </c>
      <c r="B25" s="26" t="s">
        <v>272</v>
      </c>
      <c r="C25" s="26" t="s">
        <v>273</v>
      </c>
      <c r="D25" s="28">
        <v>41398</v>
      </c>
      <c r="E25" s="26" t="s">
        <v>257</v>
      </c>
      <c r="F25" s="26">
        <v>1</v>
      </c>
      <c r="G25" s="26"/>
      <c r="H25" s="29">
        <v>10300</v>
      </c>
      <c r="I25" s="34">
        <v>515</v>
      </c>
      <c r="J25" s="37">
        <v>11640</v>
      </c>
      <c r="K25" s="38">
        <v>0.44</v>
      </c>
      <c r="L25" s="34">
        <f t="shared" si="1"/>
        <v>5120</v>
      </c>
      <c r="M25" s="39">
        <f t="shared" si="0"/>
        <v>894.174757281553</v>
      </c>
      <c r="N25" s="26"/>
    </row>
    <row r="26" ht="13.5" spans="1:14">
      <c r="A26" s="24"/>
      <c r="B26" s="24"/>
      <c r="C26" s="24"/>
      <c r="D26" s="24"/>
      <c r="E26" s="26"/>
      <c r="F26" s="26"/>
      <c r="G26" s="26"/>
      <c r="H26" s="30"/>
      <c r="I26" s="26"/>
      <c r="J26" s="30"/>
      <c r="K26" s="26"/>
      <c r="L26" s="26"/>
      <c r="M26" s="39"/>
      <c r="N26" s="26"/>
    </row>
    <row r="27" ht="13.5" spans="1:14">
      <c r="A27" s="31" t="s">
        <v>274</v>
      </c>
      <c r="B27" s="32"/>
      <c r="C27" s="33"/>
      <c r="D27" s="26"/>
      <c r="E27" s="26"/>
      <c r="F27" s="26"/>
      <c r="G27" s="26"/>
      <c r="H27" s="34">
        <f>SUM(H6:H25)</f>
        <v>4485203.38</v>
      </c>
      <c r="I27" s="34">
        <f>SUM(I6:I25)</f>
        <v>2633986.01</v>
      </c>
      <c r="J27" s="34">
        <f t="shared" ref="J27:L27" si="2">SUM(J6:J25)</f>
        <v>4777700</v>
      </c>
      <c r="K27" s="34"/>
      <c r="L27" s="34">
        <f t="shared" si="2"/>
        <v>2920260</v>
      </c>
      <c r="M27" s="39">
        <f t="shared" ref="M27:M29" si="3">IF(I27=0,,(L27-I27)/I27)*100</f>
        <v>10.8684704061887</v>
      </c>
      <c r="N27" s="26"/>
    </row>
    <row r="28" ht="13.5" spans="1:14">
      <c r="A28" s="31" t="s">
        <v>275</v>
      </c>
      <c r="B28" s="32"/>
      <c r="C28" s="33"/>
      <c r="D28" s="26"/>
      <c r="E28" s="26"/>
      <c r="F28" s="26"/>
      <c r="G28" s="26"/>
      <c r="H28" s="34"/>
      <c r="I28" s="34"/>
      <c r="J28" s="29"/>
      <c r="K28" s="26"/>
      <c r="L28" s="26"/>
      <c r="M28" s="39"/>
      <c r="N28" s="26"/>
    </row>
    <row r="29" ht="13.5" spans="1:14">
      <c r="A29" s="31" t="s">
        <v>276</v>
      </c>
      <c r="B29" s="32"/>
      <c r="C29" s="33"/>
      <c r="D29" s="26"/>
      <c r="E29" s="26"/>
      <c r="F29" s="26"/>
      <c r="G29" s="26"/>
      <c r="H29" s="34">
        <f>H27-H28</f>
        <v>4485203.38</v>
      </c>
      <c r="I29" s="34">
        <f>I27-I28</f>
        <v>2633986.01</v>
      </c>
      <c r="J29" s="34">
        <f>J27-J28</f>
        <v>4777700</v>
      </c>
      <c r="K29" s="34"/>
      <c r="L29" s="34">
        <f>L27-L28</f>
        <v>2920260</v>
      </c>
      <c r="M29" s="39">
        <f t="shared" si="3"/>
        <v>10.8684704061887</v>
      </c>
      <c r="N29" s="26"/>
    </row>
    <row r="30" ht="13.5" spans="1:14">
      <c r="A30" s="23" t="s">
        <v>277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ht="13.5" spans="1:14">
      <c r="A31" s="23" t="str">
        <f>[1]办公设备!A153</f>
        <v>填表日期：2021年1月27日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</sheetData>
  <mergeCells count="14">
    <mergeCell ref="A1:N1"/>
    <mergeCell ref="A2:N2"/>
    <mergeCell ref="H4:I4"/>
    <mergeCell ref="J4:L4"/>
    <mergeCell ref="A27:C27"/>
    <mergeCell ref="A28:C28"/>
    <mergeCell ref="A29:C29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6" workbookViewId="0">
      <selection activeCell="C26" sqref="C26"/>
    </sheetView>
  </sheetViews>
  <sheetFormatPr defaultColWidth="9" defaultRowHeight="13.5"/>
  <cols>
    <col min="1" max="1" width="11.0916666666667" customWidth="1"/>
    <col min="2" max="2" width="17" customWidth="1"/>
    <col min="3" max="3" width="14.8166666666667" customWidth="1"/>
    <col min="4" max="4" width="13.725" customWidth="1"/>
    <col min="5" max="5" width="14.6333333333333" customWidth="1"/>
    <col min="6" max="6" width="13.5416666666667" customWidth="1"/>
    <col min="7" max="7" width="14.725" customWidth="1"/>
    <col min="8" max="8" width="14.5416666666667" customWidth="1"/>
    <col min="9" max="9" width="8.90833333333333" customWidth="1"/>
    <col min="10" max="10" width="9.09166666666667" customWidth="1"/>
  </cols>
  <sheetData>
    <row r="1" ht="25.5" spans="1:10">
      <c r="A1" s="1" t="s">
        <v>278</v>
      </c>
      <c r="B1" s="2"/>
      <c r="C1" s="2"/>
      <c r="D1" s="2"/>
      <c r="E1" s="2"/>
      <c r="F1" s="2"/>
      <c r="G1" s="2"/>
      <c r="H1" s="2"/>
      <c r="I1" s="2"/>
      <c r="J1" s="17"/>
    </row>
    <row r="2" spans="1:10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280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281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282</v>
      </c>
      <c r="B5" s="6" t="s">
        <v>283</v>
      </c>
      <c r="C5" s="7" t="s">
        <v>284</v>
      </c>
      <c r="D5" s="8"/>
      <c r="E5" s="7" t="s">
        <v>285</v>
      </c>
      <c r="F5" s="8"/>
      <c r="G5" s="7" t="s">
        <v>286</v>
      </c>
      <c r="H5" s="8"/>
      <c r="I5" s="7" t="s">
        <v>287</v>
      </c>
      <c r="J5" s="8"/>
    </row>
    <row r="6" spans="1:10">
      <c r="A6" s="6"/>
      <c r="B6" s="6"/>
      <c r="C6" s="6" t="s">
        <v>16</v>
      </c>
      <c r="D6" s="6" t="s">
        <v>288</v>
      </c>
      <c r="E6" s="6" t="s">
        <v>16</v>
      </c>
      <c r="F6" s="6" t="s">
        <v>288</v>
      </c>
      <c r="G6" s="6" t="s">
        <v>16</v>
      </c>
      <c r="H6" s="6" t="s">
        <v>288</v>
      </c>
      <c r="I6" s="6" t="s">
        <v>16</v>
      </c>
      <c r="J6" s="6" t="s">
        <v>288</v>
      </c>
    </row>
    <row r="7" spans="1:10">
      <c r="A7" s="9"/>
      <c r="B7" s="10" t="s">
        <v>289</v>
      </c>
      <c r="C7" s="11">
        <f>C8</f>
        <v>4485203.38</v>
      </c>
      <c r="D7" s="11">
        <f t="shared" ref="D7:J7" si="0">D8</f>
        <v>2633986.01</v>
      </c>
      <c r="E7" s="11">
        <f t="shared" si="0"/>
        <v>4777700</v>
      </c>
      <c r="F7" s="11">
        <f t="shared" si="0"/>
        <v>2920260</v>
      </c>
      <c r="G7" s="11">
        <f t="shared" si="0"/>
        <v>292496.62</v>
      </c>
      <c r="H7" s="11">
        <f t="shared" si="0"/>
        <v>286273.99</v>
      </c>
      <c r="I7" s="11">
        <f t="shared" si="0"/>
        <v>6.52136804552217</v>
      </c>
      <c r="J7" s="11">
        <f t="shared" si="0"/>
        <v>10.8684704061887</v>
      </c>
    </row>
    <row r="8" ht="24" spans="1:10">
      <c r="A8" s="9" t="s">
        <v>290</v>
      </c>
      <c r="B8" s="10" t="s">
        <v>291</v>
      </c>
      <c r="C8" s="11">
        <f>[1]双氧水建构筑物!H29</f>
        <v>4485203.38</v>
      </c>
      <c r="D8" s="11">
        <f>[1]双氧水建构筑物!I29</f>
        <v>2633986.01</v>
      </c>
      <c r="E8" s="11">
        <f>[1]双氧水建构筑物!J29</f>
        <v>4777700</v>
      </c>
      <c r="F8" s="11">
        <f>[1]双氧水建构筑物!L29</f>
        <v>2920260</v>
      </c>
      <c r="G8" s="11">
        <f>E8-C8</f>
        <v>292496.62</v>
      </c>
      <c r="H8" s="11">
        <f>F8-D8</f>
        <v>286273.99</v>
      </c>
      <c r="I8" s="11">
        <f t="shared" ref="I8:J13" si="1">IF(C8=0,,(E8-C8)/C8)*100</f>
        <v>6.52136804552217</v>
      </c>
      <c r="J8" s="11">
        <f t="shared" si="1"/>
        <v>10.8684704061887</v>
      </c>
    </row>
    <row r="9" spans="1:10">
      <c r="A9" s="9"/>
      <c r="B9" s="10"/>
      <c r="C9" s="11"/>
      <c r="D9" s="11"/>
      <c r="E9" s="11"/>
      <c r="F9" s="11"/>
      <c r="G9" s="11"/>
      <c r="H9" s="11"/>
      <c r="I9" s="11">
        <f t="shared" si="1"/>
        <v>0</v>
      </c>
      <c r="J9" s="11">
        <f t="shared" si="1"/>
        <v>0</v>
      </c>
    </row>
    <row r="10" spans="1:10">
      <c r="A10" s="9"/>
      <c r="B10" s="10"/>
      <c r="C10" s="11"/>
      <c r="D10" s="11"/>
      <c r="E10" s="11"/>
      <c r="F10" s="11"/>
      <c r="G10" s="11"/>
      <c r="H10" s="11"/>
      <c r="I10" s="11">
        <f t="shared" si="1"/>
        <v>0</v>
      </c>
      <c r="J10" s="11">
        <f t="shared" si="1"/>
        <v>0</v>
      </c>
    </row>
    <row r="11" spans="1:10">
      <c r="A11" s="9"/>
      <c r="B11" s="10" t="s">
        <v>292</v>
      </c>
      <c r="C11" s="11">
        <f>C12+C13</f>
        <v>20922310.41</v>
      </c>
      <c r="D11" s="11">
        <f t="shared" ref="D11:H11" si="2">D12+D13</f>
        <v>5566729.01</v>
      </c>
      <c r="E11" s="11">
        <f t="shared" si="2"/>
        <v>20140310</v>
      </c>
      <c r="F11" s="11">
        <f t="shared" si="2"/>
        <v>2428960</v>
      </c>
      <c r="G11" s="11">
        <f t="shared" si="2"/>
        <v>-782000.409999993</v>
      </c>
      <c r="H11" s="11">
        <f t="shared" si="2"/>
        <v>-3137769.01</v>
      </c>
      <c r="I11" s="11">
        <f t="shared" si="1"/>
        <v>-3.73763888727236</v>
      </c>
      <c r="J11" s="11">
        <f t="shared" si="1"/>
        <v>-56.3664766932853</v>
      </c>
    </row>
    <row r="12" spans="1:10">
      <c r="A12" s="9" t="s">
        <v>293</v>
      </c>
      <c r="B12" s="10" t="s">
        <v>294</v>
      </c>
      <c r="C12" s="11">
        <f>[1]双氧水装置设备!I137</f>
        <v>20922310.41</v>
      </c>
      <c r="D12" s="11">
        <f>[1]双氧水装置设备!J137</f>
        <v>5566729.01</v>
      </c>
      <c r="E12" s="11">
        <f>[1]双氧水装置设备!K137</f>
        <v>20140310</v>
      </c>
      <c r="F12" s="11">
        <f>[1]双氧水装置设备!M137</f>
        <v>2428960</v>
      </c>
      <c r="G12" s="11">
        <f>E12-C12</f>
        <v>-782000.409999993</v>
      </c>
      <c r="H12" s="11">
        <f>F12-D12</f>
        <v>-3137769.01</v>
      </c>
      <c r="I12" s="11">
        <f t="shared" si="1"/>
        <v>-3.73763888727236</v>
      </c>
      <c r="J12" s="11">
        <f t="shared" si="1"/>
        <v>-56.3664766932853</v>
      </c>
    </row>
    <row r="13" spans="1:10">
      <c r="A13" s="9" t="s">
        <v>295</v>
      </c>
      <c r="B13" s="10" t="s">
        <v>296</v>
      </c>
      <c r="C13" s="11">
        <v>0</v>
      </c>
      <c r="D13" s="11">
        <v>0</v>
      </c>
      <c r="E13" s="11">
        <v>0</v>
      </c>
      <c r="F13" s="11">
        <v>0</v>
      </c>
      <c r="G13" s="11">
        <f>E13-C13</f>
        <v>0</v>
      </c>
      <c r="H13" s="11">
        <f>F13-D13</f>
        <v>0</v>
      </c>
      <c r="I13" s="11">
        <f t="shared" si="1"/>
        <v>0</v>
      </c>
      <c r="J13" s="11">
        <f t="shared" si="1"/>
        <v>0</v>
      </c>
    </row>
    <row r="14" spans="1:10">
      <c r="A14" s="9" t="s">
        <v>297</v>
      </c>
      <c r="B14" s="10" t="s">
        <v>298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>
      <c r="A15" s="9" t="s">
        <v>299</v>
      </c>
      <c r="B15" s="10" t="s">
        <v>300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>
      <c r="A17" s="9" t="s">
        <v>301</v>
      </c>
      <c r="B17" s="10" t="s">
        <v>302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>
      <c r="A18" s="9"/>
      <c r="B18" s="10"/>
      <c r="C18" s="11"/>
      <c r="D18" s="11"/>
      <c r="E18" s="11"/>
      <c r="F18" s="11"/>
      <c r="G18" s="11"/>
      <c r="H18" s="11"/>
      <c r="I18" s="11"/>
      <c r="J18" s="11"/>
    </row>
    <row r="19" spans="1:10">
      <c r="A19" s="12" t="s">
        <v>303</v>
      </c>
      <c r="B19" s="13"/>
      <c r="C19" s="11">
        <f t="shared" ref="C19:J19" si="3">SUM(C7+C11+C17)</f>
        <v>25407513.79</v>
      </c>
      <c r="D19" s="11">
        <f t="shared" si="3"/>
        <v>8200715.02</v>
      </c>
      <c r="E19" s="11">
        <f t="shared" si="3"/>
        <v>24918010</v>
      </c>
      <c r="F19" s="11">
        <f t="shared" si="3"/>
        <v>5349220</v>
      </c>
      <c r="G19" s="11">
        <f t="shared" si="3"/>
        <v>-489503.789999993</v>
      </c>
      <c r="H19" s="11">
        <f t="shared" si="3"/>
        <v>-2851495.02</v>
      </c>
      <c r="I19" s="11">
        <f t="shared" si="3"/>
        <v>2.78372915824981</v>
      </c>
      <c r="J19" s="11">
        <f t="shared" si="3"/>
        <v>-45.4980062870966</v>
      </c>
    </row>
    <row r="20" spans="1:10">
      <c r="A20" s="14" t="s">
        <v>304</v>
      </c>
      <c r="B20" s="15"/>
      <c r="C20" s="11"/>
      <c r="D20" s="11"/>
      <c r="E20" s="11"/>
      <c r="F20" s="11"/>
      <c r="G20" s="11">
        <v>0</v>
      </c>
      <c r="H20" s="11">
        <v>0</v>
      </c>
      <c r="I20" s="11">
        <v>0</v>
      </c>
      <c r="J20" s="11">
        <v>0</v>
      </c>
    </row>
    <row r="21" spans="1:10">
      <c r="A21" s="12" t="s">
        <v>303</v>
      </c>
      <c r="B21" s="13"/>
      <c r="C21" s="11">
        <f>C19-C20</f>
        <v>25407513.79</v>
      </c>
      <c r="D21" s="11">
        <f t="shared" ref="D21:J21" si="4">D19-D20</f>
        <v>8200715.02</v>
      </c>
      <c r="E21" s="11">
        <f t="shared" si="4"/>
        <v>24918010</v>
      </c>
      <c r="F21" s="11">
        <f t="shared" si="4"/>
        <v>5349220</v>
      </c>
      <c r="G21" s="11">
        <f t="shared" si="4"/>
        <v>-489503.789999993</v>
      </c>
      <c r="H21" s="11">
        <f t="shared" si="4"/>
        <v>-2851495.02</v>
      </c>
      <c r="I21" s="11">
        <f t="shared" si="4"/>
        <v>2.78372915824981</v>
      </c>
      <c r="J21" s="11">
        <f t="shared" si="4"/>
        <v>-45.4980062870966</v>
      </c>
    </row>
    <row r="22" spans="1:10">
      <c r="A22" s="16" t="s">
        <v>229</v>
      </c>
      <c r="B22" s="16"/>
      <c r="C22" s="16"/>
      <c r="D22" s="16"/>
      <c r="E22" s="16"/>
      <c r="F22" s="16"/>
      <c r="G22" s="16"/>
      <c r="H22" s="16" t="s">
        <v>305</v>
      </c>
      <c r="I22" s="18"/>
      <c r="J22" s="19"/>
    </row>
    <row r="23" spans="1:10">
      <c r="A23" s="16" t="str">
        <f>[1]钙盐分公司设备!A30</f>
        <v>填表日期：2021年1月27日</v>
      </c>
      <c r="B23" s="16"/>
      <c r="C23" s="16"/>
      <c r="D23" s="16"/>
      <c r="E23" s="16"/>
      <c r="F23" s="16"/>
      <c r="G23" s="16"/>
      <c r="H23" s="16"/>
      <c r="I23" s="16"/>
      <c r="J23" s="19"/>
    </row>
  </sheetData>
  <mergeCells count="11">
    <mergeCell ref="A1:J1"/>
    <mergeCell ref="A2:J2"/>
    <mergeCell ref="A3:J3"/>
    <mergeCell ref="A4:J4"/>
    <mergeCell ref="C5:D5"/>
    <mergeCell ref="E5:F5"/>
    <mergeCell ref="G5:H5"/>
    <mergeCell ref="I5:J5"/>
    <mergeCell ref="A19:B19"/>
    <mergeCell ref="A20:B20"/>
    <mergeCell ref="A21:B2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双氧水装置设备</vt:lpstr>
      <vt:lpstr>双氧水建构筑物</vt:lpstr>
      <vt:lpstr>双氧水装置汇总表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小虎</cp:lastModifiedBy>
  <dcterms:created xsi:type="dcterms:W3CDTF">2006-09-13T11:21:00Z</dcterms:created>
  <dcterms:modified xsi:type="dcterms:W3CDTF">2021-05-13T06:41:50Z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196EBBCCC239400C98CE8BA39934F82D</vt:lpwstr>
  </property>
  <property fmtid="{D5CDD505-2E9C-101B-9397-08002B2CF9AE}" pid="3" name="KSOProductBuildVer">
    <vt:lpwstr>2052-11.1.0.10463</vt:lpwstr>
  </property>
</Properties>
</file>