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firstSheet="1"/>
  </bookViews>
  <sheets>
    <sheet name="迈德一期、二期部分商业" sheetId="95" r:id="rId1"/>
    <sheet name="收益法公式倒算年租金 (连廊)" sheetId="94" state="hidden" r:id="rId2"/>
  </sheets>
  <externalReferences>
    <externalReference r:id="rId3"/>
  </externalReferences>
  <definedNames>
    <definedName name="a">#REF!</definedName>
    <definedName name="aa">#REF!</definedName>
    <definedName name="cost">#REF!</definedName>
    <definedName name="Database" hidden="1">#REF!</definedName>
    <definedName name="dw">[1]单位库!$A$1:$A$65536</definedName>
    <definedName name="PRCGAAP">#REF!</definedName>
    <definedName name="PRCGAAP2">#REF!</definedName>
    <definedName name="_xlnm.Print_Area" hidden="1">#REF!</definedName>
    <definedName name="Print_Area_MI">#REF!</definedName>
    <definedName name="Work_Program_By_Area_List">#REF!</definedName>
    <definedName name="都是反而行业v">#REF!</definedName>
    <definedName name="方便呢报复文火额">#REF!</definedName>
    <definedName name="高位水池">#REF!</definedName>
    <definedName name="红金龙">#REF!</definedName>
    <definedName name="汇率">#REF!</definedName>
    <definedName name="年初短期投资">#REF!</definedName>
    <definedName name="年初货币资金">#REF!</definedName>
    <definedName name="年初应收票据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云星中路">#REF!</definedName>
    <definedName name="전">#REF!</definedName>
    <definedName name="주택사업본부">#REF!</definedName>
    <definedName name="철구사업본부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<sst xmlns="http://schemas.openxmlformats.org/spreadsheetml/2006/main" count="124" uniqueCount="99">
  <si>
    <t>招租标的清单</t>
  </si>
  <si>
    <t>标的序号</t>
  </si>
  <si>
    <t>资产名称</t>
  </si>
  <si>
    <t>招租面积（建筑面积）（㎡）</t>
  </si>
  <si>
    <t>租期
含及以内（年）</t>
  </si>
  <si>
    <t>月租金
（元/㎡）</t>
  </si>
  <si>
    <t>交易保证金（元）</t>
  </si>
  <si>
    <t>履约保证金（元）</t>
  </si>
  <si>
    <t>租金支付方式</t>
  </si>
  <si>
    <t>递增率</t>
  </si>
  <si>
    <t>用途限制</t>
  </si>
  <si>
    <t>经营准备期</t>
  </si>
  <si>
    <t>是否有原承租户</t>
  </si>
  <si>
    <t>是否办理不动产权证</t>
  </si>
  <si>
    <t>证载权利人</t>
  </si>
  <si>
    <t>招租标的是否涉及查封、担保</t>
  </si>
  <si>
    <t>招租标的涉及共有或其他权力的，是否取得相关权力人认可</t>
  </si>
  <si>
    <t>承租方性质要求</t>
  </si>
  <si>
    <t>承租方资格条件</t>
  </si>
  <si>
    <t>备注</t>
  </si>
  <si>
    <t>A1栋8层807</t>
  </si>
  <si>
    <t>10
（具体以《现场踏勘确认表》和《租赁合同》为准）</t>
  </si>
  <si>
    <t>35-45</t>
  </si>
  <si>
    <t>具体以《现场踏勘确认表》和《租赁合同》为准</t>
  </si>
  <si>
    <t>符合国家法律法规的行业</t>
  </si>
  <si>
    <t>无</t>
  </si>
  <si>
    <t>是</t>
  </si>
  <si>
    <t>贵阳地铁置业有限公司</t>
  </si>
  <si>
    <t>法人、自然人、其他组织</t>
  </si>
  <si>
    <t>A2栋4层402</t>
  </si>
  <si>
    <t>抵押</t>
  </si>
  <si>
    <t>已取得</t>
  </si>
  <si>
    <t>A2栋4层403</t>
  </si>
  <si>
    <t>A2栋4层406</t>
  </si>
  <si>
    <t>A3栋1层1号</t>
  </si>
  <si>
    <t>有</t>
  </si>
  <si>
    <t>需对排油烟道进行整改</t>
  </si>
  <si>
    <t>已于2025年6月30日-7月4日公告期征集到意向方，不在本次招租范围内</t>
  </si>
  <si>
    <t>A3栋1层4号</t>
  </si>
  <si>
    <t>A3栋1层7号</t>
  </si>
  <si>
    <t>A3栋1层8号</t>
  </si>
  <si>
    <t>A3栋1层9号</t>
  </si>
  <si>
    <t>A3栋1层10号</t>
  </si>
  <si>
    <t>已于2025年7月21日-8月1日公告期征集到意向方，不在本次招租范围内</t>
  </si>
  <si>
    <t>A3栋1层11号</t>
  </si>
  <si>
    <t>70-80</t>
  </si>
  <si>
    <t>A1栋1层3号</t>
  </si>
  <si>
    <t>3
（具体以《现场踏勘确认表》和《租赁合同》为准）</t>
  </si>
  <si>
    <t>A1栋1层2号</t>
  </si>
  <si>
    <t>A2栋4层404</t>
  </si>
  <si>
    <t>房屋面积</t>
  </si>
  <si>
    <t>基准日</t>
  </si>
  <si>
    <t>基准地价计算表</t>
  </si>
  <si>
    <t>公共管理与公共服务用地</t>
  </si>
  <si>
    <t>成本逼近法</t>
  </si>
  <si>
    <t>占地面积</t>
  </si>
  <si>
    <t>土地获取时间</t>
  </si>
  <si>
    <r>
      <rPr>
        <sz val="12"/>
        <rFont val="Times New Roman"/>
        <charset val="134"/>
      </rPr>
      <t>Pi = [p×</t>
    </r>
    <r>
      <rPr>
        <sz val="14"/>
        <color indexed="8"/>
        <rFont val="宋体"/>
        <charset val="134"/>
      </rPr>
      <t>（</t>
    </r>
    <r>
      <rPr>
        <sz val="14"/>
        <color indexed="8"/>
        <rFont val="Times New Roman"/>
        <charset val="134"/>
      </rPr>
      <t>1±k</t>
    </r>
    <r>
      <rPr>
        <sz val="14"/>
        <color indexed="8"/>
        <rFont val="宋体"/>
        <charset val="134"/>
      </rPr>
      <t>）</t>
    </r>
    <r>
      <rPr>
        <sz val="14"/>
        <color indexed="8"/>
        <rFont val="Times New Roman"/>
        <charset val="134"/>
      </rPr>
      <t>×T×Kij+A]×y</t>
    </r>
  </si>
  <si>
    <t>文化体育用地VII级</t>
  </si>
  <si>
    <t>已用时间</t>
  </si>
  <si>
    <t>委估宗地基准地价（P）</t>
  </si>
  <si>
    <t>划拨地</t>
  </si>
  <si>
    <t>房屋价值</t>
  </si>
  <si>
    <t>经济寿命</t>
  </si>
  <si>
    <t>无限期</t>
  </si>
  <si>
    <t>土地价值</t>
  </si>
  <si>
    <t>剩余时间</t>
  </si>
  <si>
    <t>区域因素修正（K）</t>
  </si>
  <si>
    <t>房地产价值</t>
  </si>
  <si>
    <t>房屋建成时间</t>
  </si>
  <si>
    <t>个别因素修正</t>
  </si>
  <si>
    <t>土地使用年期修正（Y）</t>
  </si>
  <si>
    <t>Y</t>
  </si>
  <si>
    <t>预测期</t>
  </si>
  <si>
    <t>剩余年限</t>
  </si>
  <si>
    <t>租赁期限</t>
  </si>
  <si>
    <r>
      <rPr>
        <sz val="12"/>
        <rFont val="Times New Roman"/>
        <charset val="134"/>
      </rPr>
      <t>容积率修正（K</t>
    </r>
    <r>
      <rPr>
        <sz val="10"/>
        <color indexed="8"/>
        <rFont val="宋体"/>
        <charset val="134"/>
      </rPr>
      <t>ij</t>
    </r>
    <r>
      <rPr>
        <sz val="9"/>
        <rFont val="宋体"/>
        <charset val="134"/>
      </rPr>
      <t>）</t>
    </r>
  </si>
  <si>
    <t>增长率</t>
  </si>
  <si>
    <t>折现率</t>
  </si>
  <si>
    <t>期日修正（T）</t>
  </si>
  <si>
    <t>无风险报酬率</t>
  </si>
  <si>
    <t>10年期国债收益率</t>
  </si>
  <si>
    <t>土地还原率</t>
  </si>
  <si>
    <t>贵阳市2022基准地价实施细则</t>
  </si>
  <si>
    <t>净资产收益率</t>
  </si>
  <si>
    <t>2024版企业绩效评价标准-文化、体育和娱乐业-净资产收益率中等值</t>
  </si>
  <si>
    <t>商业</t>
  </si>
  <si>
    <t>开发程度修正（A）</t>
  </si>
  <si>
    <t>五通一平</t>
  </si>
  <si>
    <t>行业风险</t>
  </si>
  <si>
    <t>住宅</t>
  </si>
  <si>
    <t>经营风险</t>
  </si>
  <si>
    <t>工业</t>
  </si>
  <si>
    <t>出让地价</t>
  </si>
  <si>
    <t>财务风险</t>
  </si>
  <si>
    <t>风险报酬率</t>
  </si>
  <si>
    <t>年净收益</t>
  </si>
  <si>
    <t>增值税</t>
  </si>
  <si>
    <t>含税年租金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</si>
</sst>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_(* #,##0.00_);_(* \(#,##0.00\);_(* &quot;-&quot;??_);_(@_)"/>
    <numFmt numFmtId="177" formatCode="&quot;Yes&quot;;&quot;Yes&quot;;&quot;No&quot;"/>
    <numFmt numFmtId="178" formatCode="[DBNum1][$-804]yyyy&quot;年&quot;m&quot;月&quot;d&quot;日&quot;;@"/>
    <numFmt numFmtId="179" formatCode="0.00_ "/>
    <numFmt numFmtId="180" formatCode="0.00_);[Red]\(0.00\)"/>
    <numFmt numFmtId="181" formatCode="0.0000_ "/>
  </numFmts>
  <fonts count="4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trike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strike/>
      <sz val="10"/>
      <name val="宋体"/>
      <charset val="134"/>
    </font>
    <font>
      <strike/>
      <sz val="10"/>
      <name val="Times New Roman"/>
      <charset val="134"/>
    </font>
    <font>
      <strike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trike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trike/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4"/>
      <color indexed="8"/>
      <name val="宋体"/>
      <charset val="134"/>
    </font>
    <font>
      <sz val="14"/>
      <color indexed="8"/>
      <name val="Times New Roman"/>
      <charset val="134"/>
    </font>
    <font>
      <sz val="10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 applyBorder="0">
      <alignment vertical="center"/>
    </xf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0" fillId="0" borderId="0" applyBorder="0"/>
    <xf numFmtId="0" fontId="0" fillId="0" borderId="0" applyBorder="0"/>
    <xf numFmtId="0" fontId="0" fillId="0" borderId="0" applyBorder="0"/>
    <xf numFmtId="177" fontId="1" fillId="0" borderId="0" applyBorder="0"/>
    <xf numFmtId="0" fontId="1" fillId="0" borderId="0" applyBorder="0"/>
    <xf numFmtId="0" fontId="34" fillId="0" borderId="0" applyBorder="0"/>
    <xf numFmtId="9" fontId="1" fillId="0" borderId="0" applyFont="0" applyFill="0" applyBorder="0" applyAlignment="0" applyProtection="0"/>
    <xf numFmtId="0" fontId="34" fillId="0" borderId="0" applyBorder="0"/>
    <xf numFmtId="178" fontId="1" fillId="0" borderId="0" applyBorder="0"/>
    <xf numFmtId="0" fontId="0" fillId="0" borderId="0" applyBorder="0">
      <alignment vertical="center"/>
    </xf>
    <xf numFmtId="0" fontId="1" fillId="0" borderId="0" applyBorder="0"/>
    <xf numFmtId="0" fontId="35" fillId="0" borderId="0" applyBorder="0"/>
    <xf numFmtId="0" fontId="1" fillId="0" borderId="0" applyBorder="0"/>
  </cellStyleXfs>
  <cellXfs count="73">
    <xf numFmtId="0" fontId="0" fillId="0" borderId="0" xfId="0">
      <alignment vertical="center"/>
    </xf>
    <xf numFmtId="14" fontId="0" fillId="0" borderId="0" xfId="0" applyNumberFormat="1">
      <alignment vertical="center"/>
    </xf>
    <xf numFmtId="9" fontId="0" fillId="0" borderId="0" xfId="0" applyNumberFormat="1">
      <alignment vertical="center"/>
    </xf>
    <xf numFmtId="10" fontId="0" fillId="0" borderId="0" xfId="0" applyNumberFormat="1">
      <alignment vertical="center"/>
    </xf>
    <xf numFmtId="10" fontId="0" fillId="0" borderId="0" xfId="3" applyNumberFormat="1">
      <alignment vertical="center"/>
    </xf>
    <xf numFmtId="0" fontId="1" fillId="0" borderId="0" xfId="56" applyFont="1" applyAlignmen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2" fillId="0" borderId="1" xfId="56" applyFont="1" applyBorder="1" applyAlignment="1">
      <alignment horizontal="center" vertical="center" wrapText="1"/>
    </xf>
    <xf numFmtId="0" fontId="2" fillId="0" borderId="2" xfId="56" applyFont="1" applyBorder="1" applyAlignment="1">
      <alignment horizontal="center" vertical="center" wrapText="1"/>
    </xf>
    <xf numFmtId="0" fontId="2" fillId="0" borderId="3" xfId="56" applyFont="1" applyBorder="1" applyAlignment="1">
      <alignment horizontal="center" vertical="center" wrapText="1"/>
    </xf>
    <xf numFmtId="0" fontId="2" fillId="0" borderId="4" xfId="56" applyFont="1" applyBorder="1" applyAlignment="1">
      <alignment vertical="center" wrapText="1"/>
    </xf>
    <xf numFmtId="0" fontId="2" fillId="0" borderId="4" xfId="56" applyFont="1" applyBorder="1" applyAlignment="1">
      <alignment horizontal="center" vertical="center" wrapText="1"/>
    </xf>
    <xf numFmtId="181" fontId="2" fillId="0" borderId="4" xfId="56" applyNumberFormat="1" applyFont="1" applyBorder="1" applyAlignment="1">
      <alignment vertical="center" wrapText="1"/>
    </xf>
    <xf numFmtId="0" fontId="2" fillId="0" borderId="0" xfId="56" applyFont="1" applyAlignment="1">
      <alignment vertical="center"/>
    </xf>
    <xf numFmtId="181" fontId="2" fillId="0" borderId="0" xfId="56" applyNumberFormat="1" applyFont="1" applyAlignment="1">
      <alignment vertical="center"/>
    </xf>
    <xf numFmtId="0" fontId="1" fillId="0" borderId="4" xfId="56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6" fillId="0" borderId="4" xfId="50" applyFont="1" applyFill="1" applyBorder="1" applyAlignment="1">
      <alignment horizontal="center" vertical="center" wrapText="1"/>
    </xf>
    <xf numFmtId="176" fontId="7" fillId="0" borderId="4" xfId="5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>
      <alignment vertical="center"/>
    </xf>
    <xf numFmtId="0" fontId="8" fillId="0" borderId="4" xfId="50" applyFont="1" applyFill="1" applyBorder="1" applyAlignment="1">
      <alignment horizontal="center" vertical="center" wrapText="1"/>
    </xf>
    <xf numFmtId="176" fontId="9" fillId="0" borderId="4" xfId="5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6" fillId="2" borderId="4" xfId="50" applyFont="1" applyFill="1" applyBorder="1" applyAlignment="1">
      <alignment horizontal="center" vertical="center" wrapText="1"/>
    </xf>
    <xf numFmtId="176" fontId="7" fillId="2" borderId="4" xfId="5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9" fontId="11" fillId="0" borderId="4" xfId="0" applyNumberFormat="1" applyFont="1" applyFill="1" applyBorder="1" applyAlignment="1">
      <alignment horizontal="center" vertical="center" wrapText="1"/>
    </xf>
    <xf numFmtId="179" fontId="12" fillId="0" borderId="4" xfId="0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4" xfId="5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千位分隔 2 28" xfId="49"/>
    <cellStyle name="常规_中评协(2008)218号" xfId="50"/>
    <cellStyle name="常规 6" xfId="51"/>
    <cellStyle name="常规 5" xfId="52"/>
    <cellStyle name="常规 4" xfId="53"/>
    <cellStyle name="常规 2 2 2 20 2" xfId="54"/>
    <cellStyle name="常规 2 2 2 10" xfId="55"/>
    <cellStyle name="常规 2" xfId="56"/>
    <cellStyle name="百分比 2 15" xfId="57"/>
    <cellStyle name="常规 2 4 2" xfId="58"/>
    <cellStyle name="常规 2 2 2 2" xfId="59"/>
    <cellStyle name="常规 4 3" xfId="60"/>
    <cellStyle name="_德江电力公司第五批完善化工程使用情况表(结算)_2011年农村电网升级改造工程项目领用情况表" xfId="61"/>
    <cellStyle name="常规 10" xfId="62"/>
    <cellStyle name="常规 2 3" xfId="63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9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582930</xdr:colOff>
      <xdr:row>17</xdr:row>
      <xdr:rowOff>0</xdr:rowOff>
    </xdr:from>
    <xdr:to>
      <xdr:col>16</xdr:col>
      <xdr:colOff>128905</xdr:colOff>
      <xdr:row>37</xdr:row>
      <xdr:rowOff>148590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58710" y="3057525"/>
          <a:ext cx="8171180" cy="3577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142875</xdr:colOff>
      <xdr:row>28</xdr:row>
      <xdr:rowOff>43815</xdr:rowOff>
    </xdr:from>
    <xdr:to>
      <xdr:col>5</xdr:col>
      <xdr:colOff>278130</xdr:colOff>
      <xdr:row>35</xdr:row>
      <xdr:rowOff>141605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413510" y="4987290"/>
          <a:ext cx="4044950" cy="12979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ar\mobile\Containers\Data\Application\FB1AFAE8-676C-47BC-842B-3AF433419E2F\Documents\WpsQingCache_\424758796\o\LOCAL-6B16EEB3-E850-49D4-B31E-6987871BAA9F\n\&#20844;&#21578;&#38468;&#20214;-&#25307;&#31199;&#26631;&#30340;&#28165;&#21333;&#65288;&#36808;&#24503;&#22269;&#38469;&#19968;&#26399;&#12289;&#20108;&#26399;18&#22788;&#65289;.xlsx\\192.168.1.34\&#26032;&#21152;&#21367;%20(f)\DOCUME~1\ADMINI~1\LOCALS~1\Temp\Rar$DI08.891\&#24037;&#31243;&#25216;&#26415;&#36164;&#26009;\&#31354;&#30333;&#26679;&#34920;(&#26045;&#24037;&#65289;\&#24037;&#31243;&#37327;&#35745;&#31639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计算稿"/>
      <sheetName val="单位库"/>
      <sheetName val="Sheet3"/>
      <sheetName val="Sheet4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U17"/>
  <sheetViews>
    <sheetView tabSelected="1" zoomScale="115" zoomScaleNormal="115" workbookViewId="0">
      <pane ySplit="3" topLeftCell="A4" activePane="bottomLeft" state="frozen"/>
      <selection/>
      <selection pane="bottomLeft" activeCell="E16" sqref="E16"/>
    </sheetView>
  </sheetViews>
  <sheetFormatPr defaultColWidth="9.90833333333333" defaultRowHeight="29" customHeight="1"/>
  <cols>
    <col min="1" max="1" width="4.375" customWidth="1"/>
    <col min="2" max="2" width="10.875" customWidth="1"/>
    <col min="3" max="4" width="8.125" customWidth="1"/>
    <col min="5" max="6" width="9.125" style="19" customWidth="1"/>
    <col min="7" max="9" width="10" customWidth="1"/>
    <col min="10" max="11" width="8.125" customWidth="1"/>
    <col min="12" max="12" width="11.875" customWidth="1"/>
    <col min="13" max="13" width="2.49166666666667" customWidth="1"/>
    <col min="14" max="15" width="10" customWidth="1"/>
    <col min="16" max="16" width="10" style="19" customWidth="1"/>
    <col min="17" max="17" width="11.875" style="19" customWidth="1"/>
    <col min="18" max="19" width="10" customWidth="1"/>
    <col min="20" max="20" width="19.125" customWidth="1"/>
    <col min="21" max="16382" width="12.45" customWidth="1"/>
  </cols>
  <sheetData>
    <row r="1" customHeight="1" spans="1:2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="17" customFormat="1" ht="70" customHeight="1" spans="1:20">
      <c r="A2" s="21" t="s">
        <v>1</v>
      </c>
      <c r="B2" s="22" t="s">
        <v>2</v>
      </c>
      <c r="C2" s="22" t="s">
        <v>3</v>
      </c>
      <c r="D2" s="22" t="s">
        <v>4</v>
      </c>
      <c r="E2" s="23" t="s">
        <v>5</v>
      </c>
      <c r="F2" s="23" t="s">
        <v>6</v>
      </c>
      <c r="G2" s="22" t="s">
        <v>7</v>
      </c>
      <c r="H2" s="22" t="s">
        <v>8</v>
      </c>
      <c r="I2" s="23" t="s">
        <v>9</v>
      </c>
      <c r="J2" s="22" t="s">
        <v>10</v>
      </c>
      <c r="K2" s="23" t="s">
        <v>11</v>
      </c>
      <c r="L2" s="41" t="s">
        <v>12</v>
      </c>
      <c r="M2" s="42"/>
      <c r="N2" s="22" t="s">
        <v>13</v>
      </c>
      <c r="O2" s="23" t="s">
        <v>14</v>
      </c>
      <c r="P2" s="23" t="s">
        <v>15</v>
      </c>
      <c r="Q2" s="23" t="s">
        <v>16</v>
      </c>
      <c r="R2" s="22" t="s">
        <v>17</v>
      </c>
      <c r="S2" s="22" t="s">
        <v>18</v>
      </c>
      <c r="T2" s="21" t="s">
        <v>19</v>
      </c>
    </row>
    <row r="3" s="17" customFormat="1" ht="70" customHeight="1" spans="1:20">
      <c r="A3" s="21"/>
      <c r="B3" s="22"/>
      <c r="C3" s="22"/>
      <c r="D3" s="22"/>
      <c r="E3" s="24"/>
      <c r="F3" s="24"/>
      <c r="G3" s="22"/>
      <c r="H3" s="22"/>
      <c r="I3" s="24"/>
      <c r="J3" s="22"/>
      <c r="K3" s="24"/>
      <c r="L3" s="43"/>
      <c r="M3" s="44"/>
      <c r="N3" s="22"/>
      <c r="O3" s="24"/>
      <c r="P3" s="24"/>
      <c r="Q3" s="24"/>
      <c r="R3" s="22"/>
      <c r="S3" s="22"/>
      <c r="T3" s="21"/>
    </row>
    <row r="4" spans="1:20">
      <c r="A4" s="25">
        <v>1</v>
      </c>
      <c r="B4" s="26" t="s">
        <v>20</v>
      </c>
      <c r="C4" s="27">
        <v>283.13</v>
      </c>
      <c r="D4" s="22" t="s">
        <v>21</v>
      </c>
      <c r="E4" s="28" t="s">
        <v>22</v>
      </c>
      <c r="F4" s="28">
        <v>30000</v>
      </c>
      <c r="G4" s="21" t="s">
        <v>23</v>
      </c>
      <c r="H4" s="21" t="s">
        <v>23</v>
      </c>
      <c r="I4" s="21" t="s">
        <v>23</v>
      </c>
      <c r="J4" s="21" t="s">
        <v>24</v>
      </c>
      <c r="K4" s="21" t="s">
        <v>23</v>
      </c>
      <c r="L4" s="45" t="s">
        <v>25</v>
      </c>
      <c r="M4" s="46"/>
      <c r="N4" s="21" t="s">
        <v>26</v>
      </c>
      <c r="O4" s="21" t="s">
        <v>27</v>
      </c>
      <c r="P4" s="21" t="s">
        <v>25</v>
      </c>
      <c r="Q4" s="21" t="s">
        <v>25</v>
      </c>
      <c r="R4" s="21" t="s">
        <v>28</v>
      </c>
      <c r="S4" s="21" t="s">
        <v>25</v>
      </c>
      <c r="T4" s="65"/>
    </row>
    <row r="5" spans="1:20">
      <c r="A5" s="25">
        <v>5</v>
      </c>
      <c r="B5" s="26" t="s">
        <v>29</v>
      </c>
      <c r="C5" s="27">
        <v>100.86</v>
      </c>
      <c r="D5" s="22"/>
      <c r="E5" s="28"/>
      <c r="F5" s="28">
        <v>10000</v>
      </c>
      <c r="G5" s="21"/>
      <c r="H5" s="21"/>
      <c r="I5" s="21"/>
      <c r="J5" s="21"/>
      <c r="K5" s="21"/>
      <c r="L5" s="47"/>
      <c r="M5" s="48"/>
      <c r="N5" s="21"/>
      <c r="O5" s="21"/>
      <c r="P5" s="49" t="s">
        <v>30</v>
      </c>
      <c r="Q5" s="49" t="s">
        <v>31</v>
      </c>
      <c r="R5" s="21"/>
      <c r="S5" s="21"/>
      <c r="T5" s="65"/>
    </row>
    <row r="6" spans="1:20">
      <c r="A6" s="25">
        <v>6</v>
      </c>
      <c r="B6" s="26" t="s">
        <v>32</v>
      </c>
      <c r="C6" s="27">
        <v>97.38</v>
      </c>
      <c r="D6" s="22"/>
      <c r="E6" s="28"/>
      <c r="F6" s="28">
        <v>10000</v>
      </c>
      <c r="G6" s="21"/>
      <c r="H6" s="21"/>
      <c r="I6" s="21"/>
      <c r="J6" s="21"/>
      <c r="K6" s="21"/>
      <c r="L6" s="47"/>
      <c r="M6" s="48"/>
      <c r="N6" s="21"/>
      <c r="O6" s="21"/>
      <c r="P6" s="49"/>
      <c r="Q6" s="49"/>
      <c r="R6" s="21"/>
      <c r="S6" s="21"/>
      <c r="T6" s="65"/>
    </row>
    <row r="7" spans="1:20">
      <c r="A7" s="25">
        <v>7</v>
      </c>
      <c r="B7" s="26" t="s">
        <v>33</v>
      </c>
      <c r="C7" s="27">
        <v>96.22</v>
      </c>
      <c r="D7" s="22"/>
      <c r="E7" s="28"/>
      <c r="F7" s="28">
        <v>10000</v>
      </c>
      <c r="G7" s="21"/>
      <c r="H7" s="21"/>
      <c r="I7" s="21"/>
      <c r="J7" s="21"/>
      <c r="K7" s="21"/>
      <c r="L7" s="47"/>
      <c r="M7" s="48"/>
      <c r="N7" s="21"/>
      <c r="O7" s="21"/>
      <c r="P7" s="49"/>
      <c r="Q7" s="49"/>
      <c r="R7" s="21"/>
      <c r="S7" s="21"/>
      <c r="T7" s="65"/>
    </row>
    <row r="8" s="18" customFormat="1" ht="13.5" spans="1:21">
      <c r="A8" s="29">
        <v>10</v>
      </c>
      <c r="B8" s="30" t="s">
        <v>34</v>
      </c>
      <c r="C8" s="31">
        <v>73.58</v>
      </c>
      <c r="D8" s="32"/>
      <c r="E8" s="33">
        <v>88</v>
      </c>
      <c r="F8" s="33">
        <v>15000</v>
      </c>
      <c r="G8" s="34"/>
      <c r="H8" s="34"/>
      <c r="I8" s="34"/>
      <c r="J8" s="34"/>
      <c r="K8" s="34"/>
      <c r="L8" s="50" t="s">
        <v>35</v>
      </c>
      <c r="M8" s="51"/>
      <c r="N8" s="34"/>
      <c r="O8" s="34"/>
      <c r="P8" s="52"/>
      <c r="Q8" s="52"/>
      <c r="R8" s="34"/>
      <c r="S8" s="34"/>
      <c r="T8" s="66" t="s">
        <v>36</v>
      </c>
      <c r="U8" s="67" t="s">
        <v>37</v>
      </c>
    </row>
    <row r="9" s="18" customFormat="1" ht="13.5" spans="1:21">
      <c r="A9" s="29">
        <v>11</v>
      </c>
      <c r="B9" s="30" t="s">
        <v>38</v>
      </c>
      <c r="C9" s="31">
        <v>93.81</v>
      </c>
      <c r="D9" s="32"/>
      <c r="E9" s="33">
        <v>80</v>
      </c>
      <c r="F9" s="33">
        <v>27000</v>
      </c>
      <c r="G9" s="34"/>
      <c r="H9" s="34"/>
      <c r="I9" s="34"/>
      <c r="J9" s="34"/>
      <c r="K9" s="34"/>
      <c r="L9" s="50" t="s">
        <v>35</v>
      </c>
      <c r="M9" s="51"/>
      <c r="N9" s="34"/>
      <c r="O9" s="34"/>
      <c r="P9" s="52"/>
      <c r="Q9" s="52"/>
      <c r="R9" s="34"/>
      <c r="S9" s="34"/>
      <c r="T9" s="68"/>
      <c r="U9" s="67" t="s">
        <v>37</v>
      </c>
    </row>
    <row r="10" spans="1:21">
      <c r="A10" s="25">
        <v>12</v>
      </c>
      <c r="B10" s="26" t="s">
        <v>39</v>
      </c>
      <c r="C10" s="27">
        <v>92.99</v>
      </c>
      <c r="D10" s="22"/>
      <c r="E10" s="35">
        <v>80</v>
      </c>
      <c r="F10" s="35">
        <v>20000</v>
      </c>
      <c r="G10" s="21"/>
      <c r="H10" s="21"/>
      <c r="I10" s="21"/>
      <c r="J10" s="21"/>
      <c r="K10" s="21"/>
      <c r="L10" s="53" t="s">
        <v>25</v>
      </c>
      <c r="M10" s="54"/>
      <c r="N10" s="21"/>
      <c r="O10" s="21"/>
      <c r="P10" s="49"/>
      <c r="Q10" s="49"/>
      <c r="R10" s="21"/>
      <c r="S10" s="21"/>
      <c r="T10" s="65"/>
      <c r="U10" s="69"/>
    </row>
    <row r="11" s="18" customFormat="1" ht="13.5" spans="1:21">
      <c r="A11" s="29">
        <v>13</v>
      </c>
      <c r="B11" s="30" t="s">
        <v>40</v>
      </c>
      <c r="C11" s="31">
        <v>72.97</v>
      </c>
      <c r="D11" s="32"/>
      <c r="E11" s="33">
        <v>80</v>
      </c>
      <c r="F11" s="33">
        <v>15000</v>
      </c>
      <c r="G11" s="34"/>
      <c r="H11" s="34"/>
      <c r="I11" s="34"/>
      <c r="J11" s="34"/>
      <c r="K11" s="34"/>
      <c r="L11" s="55" t="s">
        <v>35</v>
      </c>
      <c r="M11" s="56"/>
      <c r="N11" s="34"/>
      <c r="O11" s="34"/>
      <c r="P11" s="52"/>
      <c r="Q11" s="52"/>
      <c r="R11" s="34"/>
      <c r="S11" s="34"/>
      <c r="T11" s="66"/>
      <c r="U11" s="67" t="s">
        <v>37</v>
      </c>
    </row>
    <row r="12" s="18" customFormat="1" ht="13.5" spans="1:21">
      <c r="A12" s="29">
        <v>14</v>
      </c>
      <c r="B12" s="30" t="s">
        <v>41</v>
      </c>
      <c r="C12" s="31">
        <v>74.49</v>
      </c>
      <c r="D12" s="32"/>
      <c r="E12" s="33">
        <v>88</v>
      </c>
      <c r="F12" s="33">
        <v>23000</v>
      </c>
      <c r="G12" s="34"/>
      <c r="H12" s="34"/>
      <c r="I12" s="34"/>
      <c r="J12" s="34"/>
      <c r="K12" s="34"/>
      <c r="L12" s="55" t="s">
        <v>35</v>
      </c>
      <c r="M12" s="56"/>
      <c r="N12" s="34"/>
      <c r="O12" s="34"/>
      <c r="P12" s="52"/>
      <c r="Q12" s="52"/>
      <c r="R12" s="34"/>
      <c r="S12" s="34"/>
      <c r="T12" s="29"/>
      <c r="U12" s="67" t="s">
        <v>37</v>
      </c>
    </row>
    <row r="13" spans="1:21">
      <c r="A13" s="29">
        <v>15</v>
      </c>
      <c r="B13" s="30" t="s">
        <v>42</v>
      </c>
      <c r="C13" s="31">
        <v>43.43</v>
      </c>
      <c r="D13" s="22"/>
      <c r="E13" s="33">
        <v>80</v>
      </c>
      <c r="F13" s="33">
        <v>10000</v>
      </c>
      <c r="G13" s="21"/>
      <c r="H13" s="21"/>
      <c r="I13" s="21"/>
      <c r="J13" s="21"/>
      <c r="K13" s="21"/>
      <c r="L13" s="55" t="s">
        <v>35</v>
      </c>
      <c r="M13" s="56"/>
      <c r="N13" s="21"/>
      <c r="O13" s="21"/>
      <c r="P13" s="49"/>
      <c r="Q13" s="49"/>
      <c r="R13" s="21"/>
      <c r="S13" s="21"/>
      <c r="T13" s="25"/>
      <c r="U13" s="67" t="s">
        <v>43</v>
      </c>
    </row>
    <row r="14" spans="1:20">
      <c r="A14" s="25">
        <v>16</v>
      </c>
      <c r="B14" s="36" t="s">
        <v>44</v>
      </c>
      <c r="C14" s="37">
        <v>72.43</v>
      </c>
      <c r="D14" s="22"/>
      <c r="E14" s="38" t="s">
        <v>45</v>
      </c>
      <c r="F14" s="35">
        <v>14000</v>
      </c>
      <c r="G14" s="21"/>
      <c r="H14" s="21"/>
      <c r="I14" s="21"/>
      <c r="J14" s="21"/>
      <c r="K14" s="21"/>
      <c r="L14" s="57" t="s">
        <v>25</v>
      </c>
      <c r="M14" s="58"/>
      <c r="N14" s="21"/>
      <c r="O14" s="21"/>
      <c r="P14" s="59"/>
      <c r="Q14" s="59"/>
      <c r="R14" s="21"/>
      <c r="S14" s="21"/>
      <c r="T14" s="25"/>
    </row>
    <row r="15" ht="48" customHeight="1" spans="1:20">
      <c r="A15" s="25">
        <v>17</v>
      </c>
      <c r="B15" s="26" t="s">
        <v>46</v>
      </c>
      <c r="C15" s="27">
        <v>76.23</v>
      </c>
      <c r="D15" s="22" t="s">
        <v>47</v>
      </c>
      <c r="E15" s="39">
        <v>80</v>
      </c>
      <c r="F15" s="39">
        <v>15000</v>
      </c>
      <c r="G15" s="21"/>
      <c r="H15" s="21"/>
      <c r="I15" s="21"/>
      <c r="J15" s="21"/>
      <c r="K15" s="21"/>
      <c r="L15" s="60"/>
      <c r="M15" s="61"/>
      <c r="N15" s="21"/>
      <c r="O15" s="21"/>
      <c r="P15" s="62" t="s">
        <v>25</v>
      </c>
      <c r="Q15" s="62" t="s">
        <v>25</v>
      </c>
      <c r="R15" s="21"/>
      <c r="S15" s="21"/>
      <c r="T15" s="70"/>
    </row>
    <row r="16" ht="48" customHeight="1" spans="1:20">
      <c r="A16" s="25">
        <v>18</v>
      </c>
      <c r="B16" s="26" t="s">
        <v>48</v>
      </c>
      <c r="C16" s="27">
        <v>78.91</v>
      </c>
      <c r="D16" s="22"/>
      <c r="E16" s="39">
        <v>80</v>
      </c>
      <c r="F16" s="39">
        <v>15000</v>
      </c>
      <c r="G16" s="21"/>
      <c r="H16" s="21"/>
      <c r="I16" s="21"/>
      <c r="J16" s="21"/>
      <c r="K16" s="21"/>
      <c r="L16" s="60"/>
      <c r="M16" s="61"/>
      <c r="N16" s="21"/>
      <c r="O16" s="21"/>
      <c r="P16" s="49"/>
      <c r="Q16" s="49"/>
      <c r="R16" s="21"/>
      <c r="S16" s="21"/>
      <c r="T16" s="71"/>
    </row>
    <row r="17" ht="94.5" spans="1:20">
      <c r="A17" s="25">
        <v>19</v>
      </c>
      <c r="B17" s="36" t="s">
        <v>49</v>
      </c>
      <c r="C17" s="37">
        <v>363.65</v>
      </c>
      <c r="D17" s="40" t="s">
        <v>21</v>
      </c>
      <c r="E17" s="39" t="s">
        <v>22</v>
      </c>
      <c r="F17" s="39">
        <v>40000</v>
      </c>
      <c r="G17" s="21"/>
      <c r="H17" s="21"/>
      <c r="I17" s="21"/>
      <c r="J17" s="21"/>
      <c r="K17" s="21"/>
      <c r="L17" s="63"/>
      <c r="M17" s="64"/>
      <c r="N17" s="21"/>
      <c r="O17" s="21"/>
      <c r="P17" s="21" t="s">
        <v>30</v>
      </c>
      <c r="Q17" s="21" t="s">
        <v>31</v>
      </c>
      <c r="R17" s="21"/>
      <c r="S17" s="21"/>
      <c r="T17" s="72"/>
    </row>
  </sheetData>
  <mergeCells count="45">
    <mergeCell ref="A1:T1"/>
    <mergeCell ref="L8:M8"/>
    <mergeCell ref="L9:M9"/>
    <mergeCell ref="L10:M10"/>
    <mergeCell ref="L11:M11"/>
    <mergeCell ref="L12:M12"/>
    <mergeCell ref="L13:M13"/>
    <mergeCell ref="A2:A3"/>
    <mergeCell ref="B2:B3"/>
    <mergeCell ref="C2:C3"/>
    <mergeCell ref="D2:D3"/>
    <mergeCell ref="D4:D14"/>
    <mergeCell ref="D15:D16"/>
    <mergeCell ref="E2:E3"/>
    <mergeCell ref="E4:E7"/>
    <mergeCell ref="F2:F3"/>
    <mergeCell ref="G2:G3"/>
    <mergeCell ref="G4:G17"/>
    <mergeCell ref="H2:H3"/>
    <mergeCell ref="H4:H17"/>
    <mergeCell ref="I2:I3"/>
    <mergeCell ref="I4:I17"/>
    <mergeCell ref="J2:J3"/>
    <mergeCell ref="J4:J17"/>
    <mergeCell ref="K2:K3"/>
    <mergeCell ref="K4:K17"/>
    <mergeCell ref="N2:N3"/>
    <mergeCell ref="N4:N17"/>
    <mergeCell ref="O2:O3"/>
    <mergeCell ref="O4:O17"/>
    <mergeCell ref="P2:P3"/>
    <mergeCell ref="P5:P14"/>
    <mergeCell ref="P15:P16"/>
    <mergeCell ref="Q2:Q3"/>
    <mergeCell ref="Q5:Q14"/>
    <mergeCell ref="Q15:Q16"/>
    <mergeCell ref="R2:R3"/>
    <mergeCell ref="R4:R17"/>
    <mergeCell ref="S2:S3"/>
    <mergeCell ref="S4:S17"/>
    <mergeCell ref="T2:T3"/>
    <mergeCell ref="T15:T17"/>
    <mergeCell ref="L2:M3"/>
    <mergeCell ref="L4:M7"/>
    <mergeCell ref="L14:M17"/>
  </mergeCells>
  <printOptions horizontalCentered="1"/>
  <pageMargins left="0.700694444444445" right="0.700694444444445" top="0.751388888888889" bottom="0.751388888888889" header="0.297916666666667" footer="0.297916666666667"/>
  <pageSetup paperSize="9" scale="66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26"/>
  <sheetViews>
    <sheetView workbookViewId="0">
      <selection activeCell="B24" sqref="B24"/>
    </sheetView>
  </sheetViews>
  <sheetFormatPr defaultColWidth="9.90833333333333" defaultRowHeight="13.5"/>
  <cols>
    <col min="1" max="1" width="16.675" customWidth="1"/>
    <col min="2" max="2" width="12.7833333333333"/>
    <col min="4" max="4" width="12.8583333333333"/>
    <col min="5" max="5" width="15.7583333333333" customWidth="1"/>
    <col min="6" max="6" width="9.46666666666667"/>
    <col min="7" max="7" width="12.7833333333333"/>
    <col min="10" max="10" width="13.05" customWidth="1"/>
    <col min="11" max="11" width="24.7833333333333" customWidth="1"/>
    <col min="12" max="12" width="15.9083333333333" customWidth="1"/>
  </cols>
  <sheetData>
    <row r="1" ht="15.75" spans="1:18">
      <c r="A1" t="s">
        <v>50</v>
      </c>
      <c r="B1">
        <f>C1/2</f>
        <v>100</v>
      </c>
      <c r="C1">
        <v>200</v>
      </c>
      <c r="E1" t="s">
        <v>51</v>
      </c>
      <c r="F1" s="1">
        <v>45748</v>
      </c>
      <c r="I1" s="8" t="s">
        <v>52</v>
      </c>
      <c r="J1" s="9"/>
      <c r="K1" s="9"/>
      <c r="L1" s="10"/>
      <c r="M1" t="s">
        <v>53</v>
      </c>
      <c r="R1" t="s">
        <v>54</v>
      </c>
    </row>
    <row r="2" ht="15.75" spans="1:13">
      <c r="A2" t="s">
        <v>55</v>
      </c>
      <c r="B2">
        <v>0</v>
      </c>
      <c r="E2" t="s">
        <v>56</v>
      </c>
      <c r="F2" s="1">
        <v>43466</v>
      </c>
      <c r="I2" s="11"/>
      <c r="J2" s="11" t="s">
        <v>57</v>
      </c>
      <c r="K2" s="11"/>
      <c r="L2" s="11"/>
      <c r="M2" t="s">
        <v>58</v>
      </c>
    </row>
    <row r="3" spans="5:13">
      <c r="E3" t="s">
        <v>59</v>
      </c>
      <c r="F3">
        <f>ROUND((F1-F2)/365,2)</f>
        <v>6.25</v>
      </c>
      <c r="I3" s="12">
        <v>1</v>
      </c>
      <c r="J3" s="11" t="s">
        <v>60</v>
      </c>
      <c r="K3" s="11"/>
      <c r="L3" s="11">
        <v>972</v>
      </c>
      <c r="M3" t="s">
        <v>61</v>
      </c>
    </row>
    <row r="4" spans="1:12">
      <c r="A4" t="s">
        <v>62</v>
      </c>
      <c r="B4">
        <f>C4*D4</f>
        <v>166400</v>
      </c>
      <c r="C4">
        <f>C1*2000</f>
        <v>400000</v>
      </c>
      <c r="D4" s="2">
        <f>F10/F9</f>
        <v>0.416</v>
      </c>
      <c r="E4" t="s">
        <v>63</v>
      </c>
      <c r="F4" t="s">
        <v>64</v>
      </c>
      <c r="I4" s="12"/>
      <c r="J4" s="11"/>
      <c r="K4" s="11"/>
      <c r="L4" s="11"/>
    </row>
    <row r="5" spans="1:12">
      <c r="A5" t="s">
        <v>65</v>
      </c>
      <c r="B5">
        <f>200*B2</f>
        <v>0</v>
      </c>
      <c r="E5" t="s">
        <v>66</v>
      </c>
      <c r="F5" t="s">
        <v>64</v>
      </c>
      <c r="I5" s="12">
        <v>2</v>
      </c>
      <c r="J5" s="11" t="s">
        <v>67</v>
      </c>
      <c r="K5" s="11"/>
      <c r="L5" s="11">
        <v>-0.1</v>
      </c>
    </row>
    <row r="6" spans="1:12">
      <c r="A6" t="s">
        <v>68</v>
      </c>
      <c r="B6">
        <f>B4+B5</f>
        <v>166400</v>
      </c>
      <c r="I6" s="12"/>
      <c r="J6" s="11"/>
      <c r="K6" s="11"/>
      <c r="L6" s="11"/>
    </row>
    <row r="7" ht="15.75" spans="5:14">
      <c r="E7" t="s">
        <v>69</v>
      </c>
      <c r="F7" s="1">
        <v>43617</v>
      </c>
      <c r="I7" s="12">
        <v>3</v>
      </c>
      <c r="J7" s="11" t="s">
        <v>70</v>
      </c>
      <c r="K7" s="11" t="s">
        <v>71</v>
      </c>
      <c r="L7" s="13">
        <v>1</v>
      </c>
      <c r="M7" s="14" t="s">
        <v>72</v>
      </c>
      <c r="N7" s="15" t="e">
        <f>ROUND((1-1/((1+F13)^F5))/(1-1/((1+F13)^50)),4)</f>
        <v>#VALUE!</v>
      </c>
    </row>
    <row r="8" spans="1:12">
      <c r="A8" t="s">
        <v>73</v>
      </c>
      <c r="B8">
        <f>H9</f>
        <v>40</v>
      </c>
      <c r="E8" t="s">
        <v>59</v>
      </c>
      <c r="F8">
        <f>ROUND((F1-F7)/365,2)</f>
        <v>5.84</v>
      </c>
      <c r="I8" s="12"/>
      <c r="J8" s="11"/>
      <c r="K8" s="11"/>
      <c r="L8" s="13"/>
    </row>
    <row r="9" spans="1:12">
      <c r="A9" t="s">
        <v>74</v>
      </c>
      <c r="B9">
        <f>H10</f>
        <v>34.16</v>
      </c>
      <c r="E9" t="s">
        <v>75</v>
      </c>
      <c r="F9">
        <v>10</v>
      </c>
      <c r="G9" t="s">
        <v>63</v>
      </c>
      <c r="H9">
        <v>40</v>
      </c>
      <c r="I9" s="12"/>
      <c r="J9" s="11"/>
      <c r="K9" s="11" t="s">
        <v>76</v>
      </c>
      <c r="L9" s="11">
        <v>1</v>
      </c>
    </row>
    <row r="10" spans="1:12">
      <c r="A10" t="s">
        <v>77</v>
      </c>
      <c r="B10" s="3">
        <v>0.01</v>
      </c>
      <c r="E10" t="s">
        <v>66</v>
      </c>
      <c r="F10">
        <f>F9-F8</f>
        <v>4.16</v>
      </c>
      <c r="H10">
        <f>H9-F8</f>
        <v>34.16</v>
      </c>
      <c r="I10" s="12"/>
      <c r="J10" s="11"/>
      <c r="K10" s="11"/>
      <c r="L10" s="11"/>
    </row>
    <row r="11" spans="1:12">
      <c r="A11" t="s">
        <v>78</v>
      </c>
      <c r="B11" s="4">
        <f>B12+B17</f>
        <v>0.06</v>
      </c>
      <c r="I11" s="12"/>
      <c r="J11" s="11"/>
      <c r="K11" s="11" t="s">
        <v>79</v>
      </c>
      <c r="L11" s="11">
        <v>1</v>
      </c>
    </row>
    <row r="12" ht="14.25" spans="1:12">
      <c r="A12" s="5" t="s">
        <v>80</v>
      </c>
      <c r="B12" s="3">
        <v>0.01858</v>
      </c>
      <c r="C12" t="s">
        <v>81</v>
      </c>
      <c r="E12" t="s">
        <v>82</v>
      </c>
      <c r="F12" t="s">
        <v>83</v>
      </c>
      <c r="I12" s="12"/>
      <c r="J12" s="11"/>
      <c r="K12" s="11"/>
      <c r="L12" s="11"/>
    </row>
    <row r="13" ht="14.25" spans="1:13">
      <c r="A13" s="5" t="s">
        <v>84</v>
      </c>
      <c r="B13" s="3">
        <v>0.02</v>
      </c>
      <c r="C13" t="s">
        <v>85</v>
      </c>
      <c r="E13" t="s">
        <v>86</v>
      </c>
      <c r="F13" s="3">
        <v>0.0797</v>
      </c>
      <c r="I13" s="12"/>
      <c r="J13" s="11"/>
      <c r="K13" s="11" t="s">
        <v>87</v>
      </c>
      <c r="L13" s="11">
        <v>0</v>
      </c>
      <c r="M13" t="s">
        <v>88</v>
      </c>
    </row>
    <row r="14" ht="14.25" spans="1:12">
      <c r="A14" s="5" t="s">
        <v>89</v>
      </c>
      <c r="B14" s="3">
        <f>B13-B12</f>
        <v>0.00142</v>
      </c>
      <c r="E14" t="s">
        <v>90</v>
      </c>
      <c r="F14" s="3">
        <v>0.0712</v>
      </c>
      <c r="I14" s="12"/>
      <c r="J14" s="11"/>
      <c r="K14" s="11"/>
      <c r="L14" s="11"/>
    </row>
    <row r="15" ht="14.25" spans="1:12">
      <c r="A15" s="5" t="s">
        <v>91</v>
      </c>
      <c r="B15" s="3">
        <v>0.03</v>
      </c>
      <c r="E15" t="s">
        <v>92</v>
      </c>
      <c r="F15" s="3">
        <v>0.0641</v>
      </c>
      <c r="I15" s="11"/>
      <c r="J15" s="11"/>
      <c r="K15" s="16" t="s">
        <v>93</v>
      </c>
      <c r="L15" s="11">
        <f>ROUND((L3*(1+L5)*L11*L9)*L7+L13,0)</f>
        <v>875</v>
      </c>
    </row>
    <row r="16" ht="14.25" spans="1:12">
      <c r="A16" s="5" t="s">
        <v>94</v>
      </c>
      <c r="B16" s="3">
        <v>0.01</v>
      </c>
      <c r="I16" s="11"/>
      <c r="J16" s="11"/>
      <c r="K16" s="11"/>
      <c r="L16" s="11"/>
    </row>
    <row r="17" ht="14.25" spans="1:2">
      <c r="A17" s="5" t="s">
        <v>95</v>
      </c>
      <c r="B17" s="3">
        <f>B14+B15+B16</f>
        <v>0.04142</v>
      </c>
    </row>
    <row r="19" spans="1:2">
      <c r="A19" t="s">
        <v>96</v>
      </c>
      <c r="B19">
        <f>ROUND(B6*(B11-B10)/((1-((1+B10)/(1+B11))^B9)),2)</f>
        <v>10296.29</v>
      </c>
    </row>
    <row r="21" spans="1:2">
      <c r="A21" t="s">
        <v>97</v>
      </c>
      <c r="B21" s="3">
        <v>0.09</v>
      </c>
    </row>
    <row r="22" spans="1:2">
      <c r="A22" t="s">
        <v>98</v>
      </c>
      <c r="B22" s="6">
        <f>ROUND(B19*(1+B21),2)</f>
        <v>11222.96</v>
      </c>
    </row>
    <row r="23" spans="2:2">
      <c r="B23" s="7">
        <f>B22/12</f>
        <v>935.246666666667</v>
      </c>
    </row>
    <row r="24" spans="2:2">
      <c r="B24" s="7">
        <f>B23/C1</f>
        <v>4.67623333333333</v>
      </c>
    </row>
    <row r="25" spans="4:5">
      <c r="D25" s="6"/>
      <c r="E25" s="6"/>
    </row>
    <row r="26" spans="4:5">
      <c r="D26" s="6"/>
      <c r="E26" s="6"/>
    </row>
  </sheetData>
  <mergeCells count="21">
    <mergeCell ref="I1:L1"/>
    <mergeCell ref="J2:L2"/>
    <mergeCell ref="I3:I4"/>
    <mergeCell ref="I5:I6"/>
    <mergeCell ref="I7:I14"/>
    <mergeCell ref="J7:J14"/>
    <mergeCell ref="K7:K8"/>
    <mergeCell ref="K9:K10"/>
    <mergeCell ref="K11:K12"/>
    <mergeCell ref="K13:K14"/>
    <mergeCell ref="K15:K16"/>
    <mergeCell ref="L3:L4"/>
    <mergeCell ref="L5:L6"/>
    <mergeCell ref="L7:L8"/>
    <mergeCell ref="L9:L10"/>
    <mergeCell ref="L11:L12"/>
    <mergeCell ref="L13:L14"/>
    <mergeCell ref="L15:L16"/>
    <mergeCell ref="J3:K4"/>
    <mergeCell ref="J5:K6"/>
    <mergeCell ref="I15:J1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迈德一期、二期部分商业</vt:lpstr>
      <vt:lpstr>收益法公式倒算年租金 (连廊)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颖宝儿</cp:lastModifiedBy>
  <dcterms:created xsi:type="dcterms:W3CDTF">2006-09-13T11:21:00Z</dcterms:created>
  <dcterms:modified xsi:type="dcterms:W3CDTF">2025-09-15T02:38:43Z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32802EE4A9E54971AB9608CE83CA90CF_13</vt:lpwstr>
  </property>
  <property fmtid="{D5CDD505-2E9C-101B-9397-08002B2CF9AE}" pid="3" name="KSOProductBuildVer">
    <vt:lpwstr>2052-12.1.0.22529</vt:lpwstr>
  </property>
</Properties>
</file>